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8800" windowHeight="16760" activeTab="3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G37" i="7"/>
  <c r="G37" i="8"/>
  <c r="H91" i="8"/>
  <c r="B83" i="8"/>
  <c r="B91" i="8"/>
  <c r="C91" i="8"/>
  <c r="D91" i="8"/>
  <c r="I91" i="8"/>
  <c r="G38" i="8"/>
  <c r="H92" i="8"/>
  <c r="B92" i="8"/>
  <c r="C92" i="8"/>
  <c r="D92" i="8"/>
  <c r="I92" i="8"/>
  <c r="G39" i="8"/>
  <c r="H93" i="8"/>
  <c r="B93" i="8"/>
  <c r="C93" i="8"/>
  <c r="D93" i="8"/>
  <c r="I93" i="8"/>
  <c r="G40" i="8"/>
  <c r="H94" i="8"/>
  <c r="B94" i="8"/>
  <c r="C94" i="8"/>
  <c r="D94" i="8"/>
  <c r="I94" i="8"/>
  <c r="G41" i="8"/>
  <c r="H95" i="8"/>
  <c r="B95" i="8"/>
  <c r="C95" i="8"/>
  <c r="D95" i="8"/>
  <c r="I95" i="8"/>
  <c r="G42" i="8"/>
  <c r="H96" i="8"/>
  <c r="B96" i="8"/>
  <c r="C96" i="8"/>
  <c r="D96" i="8"/>
  <c r="I96" i="8"/>
  <c r="G43" i="8"/>
  <c r="H97" i="8"/>
  <c r="B97" i="8"/>
  <c r="C97" i="8"/>
  <c r="D97" i="8"/>
  <c r="I97" i="8"/>
  <c r="G44" i="8"/>
  <c r="H98" i="8"/>
  <c r="B98" i="8"/>
  <c r="C98" i="8"/>
  <c r="D98" i="8"/>
  <c r="I98" i="8"/>
  <c r="G45" i="8"/>
  <c r="H99" i="8"/>
  <c r="B99" i="8"/>
  <c r="C99" i="8"/>
  <c r="D99" i="8"/>
  <c r="I99" i="8"/>
  <c r="G46" i="8"/>
  <c r="H100" i="8"/>
  <c r="B100" i="8"/>
  <c r="C100" i="8"/>
  <c r="D100" i="8"/>
  <c r="I100" i="8"/>
  <c r="G47" i="8"/>
  <c r="H101" i="8"/>
  <c r="B101" i="8"/>
  <c r="C101" i="8"/>
  <c r="D101" i="8"/>
  <c r="I101" i="8"/>
  <c r="G48" i="8"/>
  <c r="H102" i="8"/>
  <c r="B102" i="8"/>
  <c r="C102" i="8"/>
  <c r="D102" i="8"/>
  <c r="I102" i="8"/>
  <c r="G49" i="8"/>
  <c r="H103" i="8"/>
  <c r="B103" i="8"/>
  <c r="C103" i="8"/>
  <c r="D103" i="8"/>
  <c r="I103" i="8"/>
  <c r="G50" i="8"/>
  <c r="H104" i="8"/>
  <c r="B104" i="8"/>
  <c r="C104" i="8"/>
  <c r="D104" i="8"/>
  <c r="I104" i="8"/>
  <c r="G51" i="8"/>
  <c r="H105" i="8"/>
  <c r="B105" i="8"/>
  <c r="C105" i="8"/>
  <c r="D105" i="8"/>
  <c r="I105" i="8"/>
  <c r="G52" i="8"/>
  <c r="H106" i="8"/>
  <c r="B106" i="8"/>
  <c r="C106" i="8"/>
  <c r="D106" i="8"/>
  <c r="I106" i="8"/>
  <c r="G53" i="8"/>
  <c r="H107" i="8"/>
  <c r="B107" i="8"/>
  <c r="C107" i="8"/>
  <c r="D107" i="8"/>
  <c r="I107" i="8"/>
  <c r="G54" i="8"/>
  <c r="H108" i="8"/>
  <c r="B108" i="8"/>
  <c r="C108" i="8"/>
  <c r="D108" i="8"/>
  <c r="I108" i="8"/>
  <c r="G55" i="8"/>
  <c r="H109" i="8"/>
  <c r="B109" i="8"/>
  <c r="C109" i="8"/>
  <c r="D109" i="8"/>
  <c r="I109" i="8"/>
  <c r="G56" i="8"/>
  <c r="H110" i="8"/>
  <c r="B110" i="8"/>
  <c r="C110" i="8"/>
  <c r="D110" i="8"/>
  <c r="I110" i="8"/>
  <c r="G57" i="8"/>
  <c r="H111" i="8"/>
  <c r="B111" i="8"/>
  <c r="C111" i="8"/>
  <c r="D111" i="8"/>
  <c r="I111" i="8"/>
  <c r="G58" i="8"/>
  <c r="H112" i="8"/>
  <c r="B112" i="8"/>
  <c r="C112" i="8"/>
  <c r="D112" i="8"/>
  <c r="I112" i="8"/>
  <c r="G59" i="8"/>
  <c r="H113" i="8"/>
  <c r="B113" i="8"/>
  <c r="C113" i="8"/>
  <c r="D113" i="8"/>
  <c r="I113" i="8"/>
  <c r="G60" i="8"/>
  <c r="H114" i="8"/>
  <c r="B114" i="8"/>
  <c r="C114" i="8"/>
  <c r="D114" i="8"/>
  <c r="I114" i="8"/>
  <c r="G61" i="8"/>
  <c r="H115" i="8"/>
  <c r="B115" i="8"/>
  <c r="C115" i="8"/>
  <c r="D115" i="8"/>
  <c r="I115" i="8"/>
  <c r="G62" i="8"/>
  <c r="H116" i="8"/>
  <c r="B116" i="8"/>
  <c r="C116" i="8"/>
  <c r="D116" i="8"/>
  <c r="I116" i="8"/>
  <c r="G63" i="8"/>
  <c r="H117" i="8"/>
  <c r="B117" i="8"/>
  <c r="C117" i="8"/>
  <c r="D117" i="8"/>
  <c r="I117" i="8"/>
  <c r="G64" i="8"/>
  <c r="H118" i="8"/>
  <c r="B118" i="8"/>
  <c r="C118" i="8"/>
  <c r="D118" i="8"/>
  <c r="I118" i="8"/>
  <c r="I119" i="8"/>
  <c r="H124" i="8"/>
  <c r="B124" i="8"/>
  <c r="I124" i="8"/>
  <c r="I30" i="8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I32" i="8"/>
  <c r="H125" i="8"/>
  <c r="H126" i="8"/>
  <c r="H127" i="8"/>
  <c r="H91" i="7"/>
  <c r="B83" i="7"/>
  <c r="B91" i="7"/>
  <c r="C91" i="7"/>
  <c r="D91" i="7"/>
  <c r="I91" i="7"/>
  <c r="G38" i="1"/>
  <c r="G38" i="7"/>
  <c r="H92" i="7"/>
  <c r="B92" i="7"/>
  <c r="C92" i="7"/>
  <c r="D92" i="7"/>
  <c r="I92" i="7"/>
  <c r="G39" i="1"/>
  <c r="G39" i="7"/>
  <c r="H93" i="7"/>
  <c r="B93" i="7"/>
  <c r="C93" i="7"/>
  <c r="D93" i="7"/>
  <c r="I93" i="7"/>
  <c r="G40" i="1"/>
  <c r="G40" i="7"/>
  <c r="H94" i="7"/>
  <c r="B94" i="7"/>
  <c r="C94" i="7"/>
  <c r="D94" i="7"/>
  <c r="I94" i="7"/>
  <c r="G41" i="1"/>
  <c r="G41" i="7"/>
  <c r="H95" i="7"/>
  <c r="B95" i="7"/>
  <c r="C95" i="7"/>
  <c r="D95" i="7"/>
  <c r="I95" i="7"/>
  <c r="G42" i="1"/>
  <c r="G42" i="7"/>
  <c r="H96" i="7"/>
  <c r="B96" i="7"/>
  <c r="C96" i="7"/>
  <c r="D96" i="7"/>
  <c r="I96" i="7"/>
  <c r="G43" i="1"/>
  <c r="G43" i="7"/>
  <c r="H97" i="7"/>
  <c r="B97" i="7"/>
  <c r="C97" i="7"/>
  <c r="D97" i="7"/>
  <c r="I97" i="7"/>
  <c r="G44" i="1"/>
  <c r="G44" i="7"/>
  <c r="H98" i="7"/>
  <c r="B98" i="7"/>
  <c r="C98" i="7"/>
  <c r="D98" i="7"/>
  <c r="I98" i="7"/>
  <c r="G45" i="1"/>
  <c r="G45" i="7"/>
  <c r="H99" i="7"/>
  <c r="B99" i="7"/>
  <c r="C99" i="7"/>
  <c r="D99" i="7"/>
  <c r="I99" i="7"/>
  <c r="G46" i="1"/>
  <c r="G46" i="7"/>
  <c r="H100" i="7"/>
  <c r="B100" i="7"/>
  <c r="C100" i="7"/>
  <c r="D100" i="7"/>
  <c r="I100" i="7"/>
  <c r="G47" i="1"/>
  <c r="G47" i="7"/>
  <c r="H101" i="7"/>
  <c r="B101" i="7"/>
  <c r="C101" i="7"/>
  <c r="D101" i="7"/>
  <c r="I101" i="7"/>
  <c r="G48" i="1"/>
  <c r="G48" i="7"/>
  <c r="H102" i="7"/>
  <c r="B102" i="7"/>
  <c r="C102" i="7"/>
  <c r="D102" i="7"/>
  <c r="I102" i="7"/>
  <c r="G49" i="1"/>
  <c r="G49" i="7"/>
  <c r="H103" i="7"/>
  <c r="B103" i="7"/>
  <c r="C103" i="7"/>
  <c r="D103" i="7"/>
  <c r="I103" i="7"/>
  <c r="G50" i="1"/>
  <c r="G50" i="7"/>
  <c r="H104" i="7"/>
  <c r="B104" i="7"/>
  <c r="C104" i="7"/>
  <c r="D104" i="7"/>
  <c r="I104" i="7"/>
  <c r="G51" i="1"/>
  <c r="G51" i="7"/>
  <c r="H105" i="7"/>
  <c r="B105" i="7"/>
  <c r="C105" i="7"/>
  <c r="D105" i="7"/>
  <c r="I105" i="7"/>
  <c r="G52" i="1"/>
  <c r="G52" i="7"/>
  <c r="H106" i="7"/>
  <c r="B106" i="7"/>
  <c r="C106" i="7"/>
  <c r="D106" i="7"/>
  <c r="I106" i="7"/>
  <c r="G53" i="1"/>
  <c r="G53" i="7"/>
  <c r="H107" i="7"/>
  <c r="B107" i="7"/>
  <c r="C107" i="7"/>
  <c r="D107" i="7"/>
  <c r="I107" i="7"/>
  <c r="G54" i="1"/>
  <c r="G54" i="7"/>
  <c r="H108" i="7"/>
  <c r="B108" i="7"/>
  <c r="C108" i="7"/>
  <c r="D108" i="7"/>
  <c r="I108" i="7"/>
  <c r="G55" i="1"/>
  <c r="G55" i="7"/>
  <c r="H109" i="7"/>
  <c r="B109" i="7"/>
  <c r="C109" i="7"/>
  <c r="D109" i="7"/>
  <c r="I109" i="7"/>
  <c r="G56" i="1"/>
  <c r="G56" i="7"/>
  <c r="H110" i="7"/>
  <c r="B110" i="7"/>
  <c r="C110" i="7"/>
  <c r="D110" i="7"/>
  <c r="I110" i="7"/>
  <c r="G57" i="1"/>
  <c r="G57" i="7"/>
  <c r="H111" i="7"/>
  <c r="B111" i="7"/>
  <c r="C111" i="7"/>
  <c r="D111" i="7"/>
  <c r="I111" i="7"/>
  <c r="G58" i="1"/>
  <c r="G58" i="7"/>
  <c r="H112" i="7"/>
  <c r="B112" i="7"/>
  <c r="C112" i="7"/>
  <c r="D112" i="7"/>
  <c r="I112" i="7"/>
  <c r="G59" i="1"/>
  <c r="G59" i="7"/>
  <c r="H113" i="7"/>
  <c r="B113" i="7"/>
  <c r="C113" i="7"/>
  <c r="D113" i="7"/>
  <c r="I113" i="7"/>
  <c r="G60" i="1"/>
  <c r="G60" i="7"/>
  <c r="H114" i="7"/>
  <c r="B114" i="7"/>
  <c r="C114" i="7"/>
  <c r="D114" i="7"/>
  <c r="I114" i="7"/>
  <c r="G61" i="1"/>
  <c r="G61" i="7"/>
  <c r="H115" i="7"/>
  <c r="B115" i="7"/>
  <c r="C115" i="7"/>
  <c r="D115" i="7"/>
  <c r="I115" i="7"/>
  <c r="G62" i="1"/>
  <c r="G62" i="7"/>
  <c r="H116" i="7"/>
  <c r="B116" i="7"/>
  <c r="C116" i="7"/>
  <c r="D116" i="7"/>
  <c r="I116" i="7"/>
  <c r="G63" i="1"/>
  <c r="G63" i="7"/>
  <c r="H117" i="7"/>
  <c r="B117" i="7"/>
  <c r="C117" i="7"/>
  <c r="D117" i="7"/>
  <c r="I117" i="7"/>
  <c r="G64" i="1"/>
  <c r="G64" i="7"/>
  <c r="H118" i="7"/>
  <c r="B118" i="7"/>
  <c r="C118" i="7"/>
  <c r="D118" i="7"/>
  <c r="I118" i="7"/>
  <c r="I119" i="7"/>
  <c r="H124" i="7"/>
  <c r="B124" i="7"/>
  <c r="I124" i="7"/>
  <c r="I30" i="7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I32" i="7"/>
  <c r="H125" i="7"/>
  <c r="H126" i="7"/>
  <c r="H127" i="7"/>
  <c r="G37" i="12"/>
  <c r="H91" i="12"/>
  <c r="B83" i="12"/>
  <c r="B91" i="12"/>
  <c r="C91" i="12"/>
  <c r="D91" i="12"/>
  <c r="I91" i="12"/>
  <c r="G38" i="12"/>
  <c r="H92" i="12"/>
  <c r="B92" i="12"/>
  <c r="C92" i="12"/>
  <c r="D92" i="12"/>
  <c r="I92" i="12"/>
  <c r="G39" i="12"/>
  <c r="H93" i="12"/>
  <c r="B93" i="12"/>
  <c r="C93" i="12"/>
  <c r="D93" i="12"/>
  <c r="I93" i="12"/>
  <c r="G40" i="12"/>
  <c r="H94" i="12"/>
  <c r="B94" i="12"/>
  <c r="C94" i="12"/>
  <c r="D94" i="12"/>
  <c r="I94" i="12"/>
  <c r="G41" i="12"/>
  <c r="H95" i="12"/>
  <c r="B95" i="12"/>
  <c r="C95" i="12"/>
  <c r="D95" i="12"/>
  <c r="I95" i="12"/>
  <c r="G42" i="12"/>
  <c r="H96" i="12"/>
  <c r="B96" i="12"/>
  <c r="C96" i="12"/>
  <c r="D96" i="12"/>
  <c r="I96" i="12"/>
  <c r="G43" i="12"/>
  <c r="H97" i="12"/>
  <c r="B97" i="12"/>
  <c r="C97" i="12"/>
  <c r="D97" i="12"/>
  <c r="I97" i="12"/>
  <c r="G44" i="12"/>
  <c r="H98" i="12"/>
  <c r="B98" i="12"/>
  <c r="C98" i="12"/>
  <c r="D98" i="12"/>
  <c r="I98" i="12"/>
  <c r="G45" i="12"/>
  <c r="H99" i="12"/>
  <c r="B99" i="12"/>
  <c r="C99" i="12"/>
  <c r="D99" i="12"/>
  <c r="I99" i="12"/>
  <c r="G46" i="12"/>
  <c r="H100" i="12"/>
  <c r="B100" i="12"/>
  <c r="C100" i="12"/>
  <c r="D100" i="12"/>
  <c r="I100" i="12"/>
  <c r="G47" i="12"/>
  <c r="H101" i="12"/>
  <c r="B101" i="12"/>
  <c r="C101" i="12"/>
  <c r="D101" i="12"/>
  <c r="I101" i="12"/>
  <c r="G48" i="12"/>
  <c r="H102" i="12"/>
  <c r="B102" i="12"/>
  <c r="C102" i="12"/>
  <c r="D102" i="12"/>
  <c r="I102" i="12"/>
  <c r="G49" i="12"/>
  <c r="H103" i="12"/>
  <c r="B103" i="12"/>
  <c r="C103" i="12"/>
  <c r="D103" i="12"/>
  <c r="I103" i="12"/>
  <c r="G50" i="12"/>
  <c r="H104" i="12"/>
  <c r="B104" i="12"/>
  <c r="C104" i="12"/>
  <c r="D104" i="12"/>
  <c r="I104" i="12"/>
  <c r="G51" i="12"/>
  <c r="H105" i="12"/>
  <c r="B105" i="12"/>
  <c r="C105" i="12"/>
  <c r="D105" i="12"/>
  <c r="I105" i="12"/>
  <c r="G52" i="12"/>
  <c r="H106" i="12"/>
  <c r="B106" i="12"/>
  <c r="C106" i="12"/>
  <c r="D106" i="12"/>
  <c r="I106" i="12"/>
  <c r="G53" i="12"/>
  <c r="H107" i="12"/>
  <c r="B107" i="12"/>
  <c r="C107" i="12"/>
  <c r="D107" i="12"/>
  <c r="I107" i="12"/>
  <c r="G54" i="12"/>
  <c r="H108" i="12"/>
  <c r="B108" i="12"/>
  <c r="C108" i="12"/>
  <c r="D108" i="12"/>
  <c r="I108" i="12"/>
  <c r="G55" i="12"/>
  <c r="H109" i="12"/>
  <c r="B109" i="12"/>
  <c r="C109" i="12"/>
  <c r="D109" i="12"/>
  <c r="I109" i="12"/>
  <c r="G56" i="12"/>
  <c r="H110" i="12"/>
  <c r="B110" i="12"/>
  <c r="C110" i="12"/>
  <c r="D110" i="12"/>
  <c r="I110" i="12"/>
  <c r="G57" i="12"/>
  <c r="H111" i="12"/>
  <c r="B111" i="12"/>
  <c r="C111" i="12"/>
  <c r="D111" i="12"/>
  <c r="I111" i="12"/>
  <c r="G58" i="12"/>
  <c r="H112" i="12"/>
  <c r="B112" i="12"/>
  <c r="C112" i="12"/>
  <c r="D112" i="12"/>
  <c r="I112" i="12"/>
  <c r="G59" i="12"/>
  <c r="H113" i="12"/>
  <c r="B113" i="12"/>
  <c r="C113" i="12"/>
  <c r="D113" i="12"/>
  <c r="I113" i="12"/>
  <c r="G60" i="12"/>
  <c r="H114" i="12"/>
  <c r="B114" i="12"/>
  <c r="C114" i="12"/>
  <c r="D114" i="12"/>
  <c r="I114" i="12"/>
  <c r="G61" i="12"/>
  <c r="H115" i="12"/>
  <c r="B115" i="12"/>
  <c r="C115" i="12"/>
  <c r="D115" i="12"/>
  <c r="I115" i="12"/>
  <c r="G62" i="12"/>
  <c r="H116" i="12"/>
  <c r="B116" i="12"/>
  <c r="C116" i="12"/>
  <c r="D116" i="12"/>
  <c r="I116" i="12"/>
  <c r="G63" i="12"/>
  <c r="H117" i="12"/>
  <c r="B117" i="12"/>
  <c r="C117" i="12"/>
  <c r="D117" i="12"/>
  <c r="I117" i="12"/>
  <c r="G64" i="12"/>
  <c r="H118" i="12"/>
  <c r="B118" i="12"/>
  <c r="C118" i="12"/>
  <c r="D118" i="12"/>
  <c r="I118" i="12"/>
  <c r="I119" i="12"/>
  <c r="H124" i="12"/>
  <c r="B124" i="12"/>
  <c r="I124" i="12"/>
  <c r="I30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I32" i="12"/>
  <c r="H125" i="12"/>
  <c r="H126" i="12"/>
  <c r="H127" i="12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128" i="8"/>
  <c r="K128" i="8"/>
  <c r="L128" i="8"/>
  <c r="B125" i="8"/>
  <c r="B126" i="8"/>
  <c r="B127" i="8"/>
  <c r="L127" i="8"/>
  <c r="L126" i="8"/>
  <c r="L125" i="8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B128" i="7"/>
  <c r="K128" i="7"/>
  <c r="L128" i="7"/>
  <c r="B125" i="7"/>
  <c r="B126" i="7"/>
  <c r="B127" i="7"/>
  <c r="L127" i="7"/>
  <c r="L126" i="7"/>
  <c r="L125" i="7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119" i="12"/>
  <c r="B128" i="12"/>
  <c r="K128" i="12"/>
  <c r="L128" i="12"/>
  <c r="B125" i="12"/>
  <c r="B126" i="12"/>
  <c r="B127" i="12"/>
  <c r="L127" i="12"/>
  <c r="L126" i="12"/>
  <c r="L125" i="12"/>
  <c r="L130" i="8"/>
  <c r="L129" i="8"/>
  <c r="B130" i="8"/>
  <c r="B129" i="8"/>
  <c r="K12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K127" i="8"/>
  <c r="J33" i="8"/>
  <c r="J18" i="8"/>
  <c r="J19" i="8"/>
  <c r="J20" i="8"/>
  <c r="J21" i="8"/>
  <c r="J22" i="8"/>
  <c r="J23" i="8"/>
  <c r="J24" i="8"/>
  <c r="J25" i="8"/>
  <c r="L130" i="7"/>
  <c r="L129" i="7"/>
  <c r="B130" i="7"/>
  <c r="B129" i="7"/>
  <c r="K129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K127" i="7"/>
  <c r="J33" i="7"/>
  <c r="J18" i="7"/>
  <c r="J19" i="7"/>
  <c r="J20" i="7"/>
  <c r="J21" i="7"/>
  <c r="J22" i="7"/>
  <c r="J23" i="7"/>
  <c r="J24" i="7"/>
  <c r="J25" i="7"/>
  <c r="L130" i="12"/>
  <c r="L129" i="12"/>
  <c r="B130" i="12"/>
  <c r="B129" i="12"/>
  <c r="K129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K127" i="12"/>
  <c r="J33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6" i="12"/>
  <c r="J17" i="12"/>
  <c r="J18" i="12"/>
  <c r="J19" i="12"/>
  <c r="J20" i="12"/>
  <c r="J21" i="12"/>
  <c r="J22" i="12"/>
  <c r="J23" i="12"/>
  <c r="J24" i="12"/>
  <c r="J25" i="12"/>
  <c r="H124" i="1"/>
  <c r="H91" i="1"/>
  <c r="B83" i="1"/>
  <c r="B91" i="1"/>
  <c r="K91" i="1"/>
  <c r="L91" i="1"/>
  <c r="H92" i="1"/>
  <c r="B92" i="1"/>
  <c r="K92" i="1"/>
  <c r="L92" i="1"/>
  <c r="H93" i="1"/>
  <c r="B93" i="1"/>
  <c r="K93" i="1"/>
  <c r="L93" i="1"/>
  <c r="H94" i="1"/>
  <c r="B94" i="1"/>
  <c r="K94" i="1"/>
  <c r="L94" i="1"/>
  <c r="H95" i="1"/>
  <c r="B95" i="1"/>
  <c r="K95" i="1"/>
  <c r="L95" i="1"/>
  <c r="H96" i="1"/>
  <c r="B96" i="1"/>
  <c r="K96" i="1"/>
  <c r="L96" i="1"/>
  <c r="H97" i="1"/>
  <c r="B97" i="1"/>
  <c r="K97" i="1"/>
  <c r="L97" i="1"/>
  <c r="H98" i="1"/>
  <c r="B98" i="1"/>
  <c r="K98" i="1"/>
  <c r="L98" i="1"/>
  <c r="H99" i="1"/>
  <c r="B99" i="1"/>
  <c r="K99" i="1"/>
  <c r="L99" i="1"/>
  <c r="H100" i="1"/>
  <c r="B100" i="1"/>
  <c r="K100" i="1"/>
  <c r="L100" i="1"/>
  <c r="H101" i="1"/>
  <c r="B101" i="1"/>
  <c r="K101" i="1"/>
  <c r="L101" i="1"/>
  <c r="H102" i="1"/>
  <c r="B102" i="1"/>
  <c r="K102" i="1"/>
  <c r="L102" i="1"/>
  <c r="H103" i="1"/>
  <c r="B103" i="1"/>
  <c r="K103" i="1"/>
  <c r="L103" i="1"/>
  <c r="H104" i="1"/>
  <c r="B104" i="1"/>
  <c r="K104" i="1"/>
  <c r="L104" i="1"/>
  <c r="H105" i="1"/>
  <c r="B105" i="1"/>
  <c r="K105" i="1"/>
  <c r="L105" i="1"/>
  <c r="H106" i="1"/>
  <c r="B106" i="1"/>
  <c r="K106" i="1"/>
  <c r="L106" i="1"/>
  <c r="H107" i="1"/>
  <c r="B107" i="1"/>
  <c r="K107" i="1"/>
  <c r="L107" i="1"/>
  <c r="H108" i="1"/>
  <c r="B108" i="1"/>
  <c r="K108" i="1"/>
  <c r="L108" i="1"/>
  <c r="H109" i="1"/>
  <c r="B109" i="1"/>
  <c r="K109" i="1"/>
  <c r="L109" i="1"/>
  <c r="H110" i="1"/>
  <c r="B110" i="1"/>
  <c r="K110" i="1"/>
  <c r="L110" i="1"/>
  <c r="H111" i="1"/>
  <c r="B111" i="1"/>
  <c r="K111" i="1"/>
  <c r="L111" i="1"/>
  <c r="H112" i="1"/>
  <c r="B112" i="1"/>
  <c r="K112" i="1"/>
  <c r="L112" i="1"/>
  <c r="H113" i="1"/>
  <c r="B113" i="1"/>
  <c r="K113" i="1"/>
  <c r="L113" i="1"/>
  <c r="H114" i="1"/>
  <c r="B114" i="1"/>
  <c r="K114" i="1"/>
  <c r="L114" i="1"/>
  <c r="H115" i="1"/>
  <c r="B115" i="1"/>
  <c r="K115" i="1"/>
  <c r="L115" i="1"/>
  <c r="H116" i="1"/>
  <c r="B116" i="1"/>
  <c r="K116" i="1"/>
  <c r="L116" i="1"/>
  <c r="H117" i="1"/>
  <c r="B117" i="1"/>
  <c r="K117" i="1"/>
  <c r="L117" i="1"/>
  <c r="H118" i="1"/>
  <c r="B118" i="1"/>
  <c r="K118" i="1"/>
  <c r="L118" i="1"/>
  <c r="L119" i="1"/>
  <c r="B124" i="1"/>
  <c r="L124" i="1"/>
  <c r="H125" i="1"/>
  <c r="B125" i="1"/>
  <c r="L125" i="1"/>
  <c r="H126" i="1"/>
  <c r="B119" i="1"/>
  <c r="B128" i="1"/>
  <c r="K128" i="1"/>
  <c r="L128" i="1"/>
  <c r="B126" i="1"/>
  <c r="L126" i="1"/>
  <c r="H127" i="1"/>
  <c r="B127" i="1"/>
  <c r="L127" i="1"/>
  <c r="L130" i="1"/>
  <c r="L129" i="1"/>
  <c r="C91" i="1"/>
  <c r="D91" i="1"/>
  <c r="I91" i="1"/>
  <c r="C92" i="1"/>
  <c r="D92" i="1"/>
  <c r="I92" i="1"/>
  <c r="C93" i="1"/>
  <c r="D93" i="1"/>
  <c r="I93" i="1"/>
  <c r="C94" i="1"/>
  <c r="D94" i="1"/>
  <c r="I94" i="1"/>
  <c r="C95" i="1"/>
  <c r="D95" i="1"/>
  <c r="I95" i="1"/>
  <c r="C96" i="1"/>
  <c r="D96" i="1"/>
  <c r="I96" i="1"/>
  <c r="C97" i="1"/>
  <c r="D97" i="1"/>
  <c r="I97" i="1"/>
  <c r="C98" i="1"/>
  <c r="D98" i="1"/>
  <c r="I98" i="1"/>
  <c r="C99" i="1"/>
  <c r="D99" i="1"/>
  <c r="I99" i="1"/>
  <c r="C100" i="1"/>
  <c r="D100" i="1"/>
  <c r="I100" i="1"/>
  <c r="C101" i="1"/>
  <c r="D101" i="1"/>
  <c r="I101" i="1"/>
  <c r="C102" i="1"/>
  <c r="D102" i="1"/>
  <c r="I102" i="1"/>
  <c r="C103" i="1"/>
  <c r="D103" i="1"/>
  <c r="I103" i="1"/>
  <c r="C104" i="1"/>
  <c r="D104" i="1"/>
  <c r="I104" i="1"/>
  <c r="C105" i="1"/>
  <c r="D105" i="1"/>
  <c r="I105" i="1"/>
  <c r="C106" i="1"/>
  <c r="D106" i="1"/>
  <c r="I106" i="1"/>
  <c r="C107" i="1"/>
  <c r="D107" i="1"/>
  <c r="I107" i="1"/>
  <c r="C108" i="1"/>
  <c r="D108" i="1"/>
  <c r="I108" i="1"/>
  <c r="C109" i="1"/>
  <c r="D109" i="1"/>
  <c r="I109" i="1"/>
  <c r="C110" i="1"/>
  <c r="D110" i="1"/>
  <c r="I110" i="1"/>
  <c r="C111" i="1"/>
  <c r="D111" i="1"/>
  <c r="I111" i="1"/>
  <c r="C112" i="1"/>
  <c r="D112" i="1"/>
  <c r="I112" i="1"/>
  <c r="C113" i="1"/>
  <c r="D113" i="1"/>
  <c r="I113" i="1"/>
  <c r="C114" i="1"/>
  <c r="D114" i="1"/>
  <c r="I114" i="1"/>
  <c r="C115" i="1"/>
  <c r="D115" i="1"/>
  <c r="I115" i="1"/>
  <c r="C116" i="1"/>
  <c r="D116" i="1"/>
  <c r="I116" i="1"/>
  <c r="C117" i="1"/>
  <c r="D117" i="1"/>
  <c r="I117" i="1"/>
  <c r="C118" i="1"/>
  <c r="D118" i="1"/>
  <c r="I118" i="1"/>
  <c r="I119" i="1"/>
  <c r="I124" i="1"/>
  <c r="I30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I32" i="1"/>
  <c r="B130" i="1"/>
  <c r="B129" i="1"/>
  <c r="B75" i="1"/>
  <c r="L75" i="12"/>
  <c r="H83" i="8"/>
  <c r="I83" i="8"/>
  <c r="I84" i="8"/>
  <c r="B84" i="8"/>
  <c r="H84" i="8"/>
  <c r="R8" i="8"/>
  <c r="S8" i="8"/>
  <c r="I128" i="8"/>
  <c r="R9" i="8"/>
  <c r="S9" i="8"/>
  <c r="R10" i="8"/>
  <c r="S10" i="8"/>
  <c r="I131" i="8"/>
  <c r="J91" i="8"/>
  <c r="M91" i="8"/>
  <c r="J92" i="8"/>
  <c r="M92" i="8"/>
  <c r="T10" i="8"/>
  <c r="R11" i="8"/>
  <c r="S11" i="8"/>
  <c r="R12" i="8"/>
  <c r="S12" i="8"/>
  <c r="M20" i="8"/>
  <c r="J11" i="8"/>
  <c r="M11" i="8"/>
  <c r="J98" i="8"/>
  <c r="M98" i="8"/>
  <c r="M21" i="8"/>
  <c r="J109" i="8"/>
  <c r="M109" i="8"/>
  <c r="J103" i="8"/>
  <c r="M103" i="8"/>
  <c r="T12" i="8"/>
  <c r="R13" i="8"/>
  <c r="S13" i="8"/>
  <c r="M22" i="8"/>
  <c r="R14" i="8"/>
  <c r="S14" i="8"/>
  <c r="R15" i="8"/>
  <c r="S15" i="8"/>
  <c r="R16" i="8"/>
  <c r="S16" i="8"/>
  <c r="R17" i="8"/>
  <c r="S17" i="8"/>
  <c r="R18" i="8"/>
  <c r="S18" i="8"/>
  <c r="R19" i="8"/>
  <c r="S19" i="8"/>
  <c r="M23" i="8"/>
  <c r="M24" i="8"/>
  <c r="T19" i="8"/>
  <c r="R20" i="8"/>
  <c r="S20" i="8"/>
  <c r="R21" i="8"/>
  <c r="S21" i="8"/>
  <c r="J106" i="8"/>
  <c r="M106" i="8"/>
  <c r="J107" i="8"/>
  <c r="M107" i="8"/>
  <c r="J105" i="8"/>
  <c r="M105" i="8"/>
  <c r="J118" i="8"/>
  <c r="M118" i="8"/>
  <c r="T21" i="8"/>
  <c r="R22" i="8"/>
  <c r="S22" i="8"/>
  <c r="H83" i="7"/>
  <c r="I83" i="7"/>
  <c r="I84" i="7"/>
  <c r="B84" i="7"/>
  <c r="H84" i="7"/>
  <c r="R8" i="7"/>
  <c r="S8" i="7"/>
  <c r="I128" i="7"/>
  <c r="R9" i="7"/>
  <c r="S9" i="7"/>
  <c r="R10" i="7"/>
  <c r="S10" i="7"/>
  <c r="I131" i="7"/>
  <c r="J91" i="7"/>
  <c r="M91" i="7"/>
  <c r="J92" i="7"/>
  <c r="M92" i="7"/>
  <c r="T10" i="7"/>
  <c r="R11" i="7"/>
  <c r="S11" i="7"/>
  <c r="R12" i="7"/>
  <c r="S12" i="7"/>
  <c r="M20" i="7"/>
  <c r="J11" i="7"/>
  <c r="M11" i="7"/>
  <c r="J98" i="7"/>
  <c r="M98" i="7"/>
  <c r="M21" i="7"/>
  <c r="J109" i="7"/>
  <c r="M109" i="7"/>
  <c r="J103" i="7"/>
  <c r="M103" i="7"/>
  <c r="T12" i="7"/>
  <c r="R13" i="7"/>
  <c r="S13" i="7"/>
  <c r="M22" i="7"/>
  <c r="R14" i="7"/>
  <c r="S14" i="7"/>
  <c r="R15" i="7"/>
  <c r="S15" i="7"/>
  <c r="R16" i="7"/>
  <c r="S16" i="7"/>
  <c r="R17" i="7"/>
  <c r="S17" i="7"/>
  <c r="R18" i="7"/>
  <c r="S18" i="7"/>
  <c r="R19" i="7"/>
  <c r="S19" i="7"/>
  <c r="M23" i="7"/>
  <c r="M24" i="7"/>
  <c r="T19" i="7"/>
  <c r="R20" i="7"/>
  <c r="S20" i="7"/>
  <c r="R21" i="7"/>
  <c r="S21" i="7"/>
  <c r="J106" i="7"/>
  <c r="M106" i="7"/>
  <c r="J107" i="7"/>
  <c r="M107" i="7"/>
  <c r="J105" i="7"/>
  <c r="M105" i="7"/>
  <c r="J118" i="7"/>
  <c r="M118" i="7"/>
  <c r="T21" i="7"/>
  <c r="R22" i="7"/>
  <c r="S22" i="7"/>
  <c r="H83" i="12"/>
  <c r="I83" i="12"/>
  <c r="I84" i="12"/>
  <c r="B84" i="12"/>
  <c r="H84" i="12"/>
  <c r="R8" i="12"/>
  <c r="S8" i="12"/>
  <c r="I128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R9" i="12"/>
  <c r="S9" i="12"/>
  <c r="R10" i="12"/>
  <c r="S10" i="12"/>
  <c r="I131" i="12"/>
  <c r="J91" i="12"/>
  <c r="M91" i="12"/>
  <c r="J92" i="12"/>
  <c r="M92" i="12"/>
  <c r="T10" i="12"/>
  <c r="R11" i="12"/>
  <c r="S11" i="12"/>
  <c r="R12" i="12"/>
  <c r="S12" i="12"/>
  <c r="M20" i="12"/>
  <c r="J11" i="12"/>
  <c r="M11" i="12"/>
  <c r="J98" i="12"/>
  <c r="M98" i="12"/>
  <c r="M21" i="12"/>
  <c r="J103" i="12"/>
  <c r="M103" i="12"/>
  <c r="T12" i="12"/>
  <c r="R13" i="12"/>
  <c r="S13" i="12"/>
  <c r="M22" i="12"/>
  <c r="R14" i="12"/>
  <c r="S14" i="12"/>
  <c r="R15" i="12"/>
  <c r="S15" i="12"/>
  <c r="J105" i="12"/>
  <c r="M105" i="12"/>
  <c r="T15" i="12"/>
  <c r="R16" i="12"/>
  <c r="S16" i="12"/>
  <c r="T16" i="12"/>
  <c r="R17" i="12"/>
  <c r="S17" i="12"/>
  <c r="J101" i="12"/>
  <c r="M101" i="12"/>
  <c r="J104" i="12"/>
  <c r="M104" i="12"/>
  <c r="T17" i="12"/>
  <c r="R18" i="12"/>
  <c r="S18" i="12"/>
  <c r="R19" i="12"/>
  <c r="S19" i="12"/>
  <c r="M23" i="12"/>
  <c r="M24" i="12"/>
  <c r="T19" i="12"/>
  <c r="R20" i="12"/>
  <c r="S20" i="12"/>
  <c r="J102" i="12"/>
  <c r="M102" i="12"/>
  <c r="T20" i="12"/>
  <c r="R21" i="12"/>
  <c r="S21" i="12"/>
  <c r="T21" i="12"/>
  <c r="R22" i="12"/>
  <c r="S22" i="12"/>
  <c r="T22" i="12"/>
  <c r="M16" i="12"/>
  <c r="M17" i="12"/>
  <c r="M18" i="12"/>
  <c r="M19" i="12"/>
  <c r="M25" i="12"/>
  <c r="S7" i="12"/>
  <c r="R7" i="12"/>
  <c r="M18" i="7"/>
  <c r="M19" i="7"/>
  <c r="M25" i="7"/>
  <c r="S7" i="7"/>
  <c r="R7" i="7"/>
  <c r="M18" i="8"/>
  <c r="M19" i="8"/>
  <c r="M25" i="8"/>
  <c r="S7" i="8"/>
  <c r="R7" i="8"/>
  <c r="T37" i="8"/>
  <c r="T36" i="8"/>
  <c r="T35" i="8"/>
  <c r="T34" i="8"/>
  <c r="T33" i="8"/>
  <c r="T27" i="7"/>
  <c r="S27" i="7"/>
  <c r="R27" i="7"/>
  <c r="T26" i="7"/>
  <c r="S26" i="7"/>
  <c r="R26" i="7"/>
  <c r="T25" i="7"/>
  <c r="S25" i="7"/>
  <c r="R25" i="7"/>
  <c r="T27" i="8"/>
  <c r="S27" i="8"/>
  <c r="R27" i="8"/>
  <c r="T26" i="8"/>
  <c r="S26" i="8"/>
  <c r="R26" i="8"/>
  <c r="T25" i="8"/>
  <c r="S25" i="8"/>
  <c r="R25" i="8"/>
  <c r="T27" i="12"/>
  <c r="S27" i="12"/>
  <c r="R27" i="12"/>
  <c r="T26" i="12"/>
  <c r="S26" i="12"/>
  <c r="R26" i="12"/>
  <c r="T25" i="12"/>
  <c r="S25" i="12"/>
  <c r="R25" i="12"/>
  <c r="T41" i="1"/>
  <c r="H83" i="1"/>
  <c r="I83" i="1"/>
  <c r="I84" i="1"/>
  <c r="B84" i="1"/>
  <c r="H84" i="1"/>
  <c r="S25" i="1"/>
  <c r="T25" i="1"/>
  <c r="S26" i="1"/>
  <c r="T26" i="1"/>
  <c r="S27" i="1"/>
  <c r="T27" i="1"/>
  <c r="R27" i="1"/>
  <c r="R26" i="1"/>
  <c r="R25" i="1"/>
  <c r="T38" i="1"/>
  <c r="T39" i="1"/>
  <c r="T40" i="1"/>
  <c r="T37" i="1"/>
  <c r="I127" i="8"/>
  <c r="I73" i="8"/>
  <c r="B32" i="8"/>
  <c r="I125" i="8"/>
  <c r="I71" i="8"/>
  <c r="I126" i="8"/>
  <c r="I72" i="8"/>
  <c r="S24" i="7"/>
  <c r="T24" i="7"/>
  <c r="R8" i="1"/>
  <c r="K6" i="1"/>
  <c r="K7" i="1"/>
  <c r="K8" i="1"/>
  <c r="R9" i="1"/>
  <c r="R10" i="1"/>
  <c r="R11" i="1"/>
  <c r="K20" i="1"/>
  <c r="K11" i="1"/>
  <c r="K21" i="1"/>
  <c r="R12" i="1"/>
  <c r="K22" i="1"/>
  <c r="K23" i="1"/>
  <c r="R13" i="1"/>
  <c r="R14" i="1"/>
  <c r="R15" i="1"/>
  <c r="R16" i="1"/>
  <c r="R17" i="1"/>
  <c r="K26" i="1"/>
  <c r="R18" i="1"/>
  <c r="K24" i="1"/>
  <c r="R19" i="1"/>
  <c r="R20" i="1"/>
  <c r="R21" i="1"/>
  <c r="R22" i="1"/>
  <c r="S8" i="1"/>
  <c r="I128" i="1"/>
  <c r="L6" i="1"/>
  <c r="L7" i="1"/>
  <c r="L8" i="1"/>
  <c r="S9" i="1"/>
  <c r="S10" i="1"/>
  <c r="I131" i="1"/>
  <c r="K127" i="1"/>
  <c r="K9" i="1"/>
  <c r="L9" i="1"/>
  <c r="K10" i="1"/>
  <c r="L10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L20" i="1"/>
  <c r="L21" i="1"/>
  <c r="L22" i="1"/>
  <c r="L23" i="1"/>
  <c r="L24" i="1"/>
  <c r="K25" i="1"/>
  <c r="L25" i="1"/>
  <c r="L26" i="1"/>
  <c r="K27" i="1"/>
  <c r="L27" i="1"/>
  <c r="K28" i="1"/>
  <c r="L28" i="1"/>
  <c r="K29" i="1"/>
  <c r="L29" i="1"/>
  <c r="K30" i="1"/>
  <c r="L30" i="1"/>
  <c r="L32" i="1"/>
  <c r="J33" i="1"/>
  <c r="J91" i="1"/>
  <c r="M91" i="1"/>
  <c r="J92" i="1"/>
  <c r="M92" i="1"/>
  <c r="T10" i="1"/>
  <c r="S11" i="1"/>
  <c r="S12" i="1"/>
  <c r="J20" i="1"/>
  <c r="M20" i="1"/>
  <c r="J11" i="1"/>
  <c r="M11" i="1"/>
  <c r="J98" i="1"/>
  <c r="M98" i="1"/>
  <c r="J21" i="1"/>
  <c r="M21" i="1"/>
  <c r="J109" i="1"/>
  <c r="M109" i="1"/>
  <c r="J103" i="1"/>
  <c r="M103" i="1"/>
  <c r="T12" i="1"/>
  <c r="S13" i="1"/>
  <c r="J22" i="1"/>
  <c r="M22" i="1"/>
  <c r="S14" i="1"/>
  <c r="S15" i="1"/>
  <c r="S16" i="1"/>
  <c r="S17" i="1"/>
  <c r="S18" i="1"/>
  <c r="S19" i="1"/>
  <c r="J23" i="1"/>
  <c r="M23" i="1"/>
  <c r="J24" i="1"/>
  <c r="M24" i="1"/>
  <c r="T19" i="1"/>
  <c r="S20" i="1"/>
  <c r="S21" i="1"/>
  <c r="J106" i="1"/>
  <c r="M106" i="1"/>
  <c r="J107" i="1"/>
  <c r="M107" i="1"/>
  <c r="J105" i="1"/>
  <c r="M105" i="1"/>
  <c r="J118" i="1"/>
  <c r="M118" i="1"/>
  <c r="T21" i="1"/>
  <c r="S22" i="1"/>
  <c r="J18" i="1"/>
  <c r="M18" i="1"/>
  <c r="J19" i="1"/>
  <c r="M19" i="1"/>
  <c r="J25" i="1"/>
  <c r="M25" i="1"/>
  <c r="S7" i="1"/>
  <c r="R7" i="1"/>
  <c r="R24" i="1"/>
  <c r="H70" i="1"/>
  <c r="R23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R24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T24" i="12"/>
  <c r="S24" i="12"/>
  <c r="R24" i="12"/>
  <c r="T24" i="1"/>
  <c r="S24" i="1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R23" i="8"/>
  <c r="E88" i="9"/>
  <c r="E101" i="9"/>
  <c r="D92" i="9"/>
  <c r="R23" i="7"/>
  <c r="D88" i="9"/>
  <c r="D101" i="9"/>
  <c r="C92" i="9"/>
  <c r="C88" i="9"/>
  <c r="C101" i="9"/>
  <c r="B92" i="9"/>
  <c r="R23" i="12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T24" i="8"/>
  <c r="I89" i="9"/>
  <c r="H89" i="9"/>
  <c r="G89" i="9"/>
  <c r="F89" i="9"/>
  <c r="R24" i="8"/>
  <c r="E89" i="9"/>
  <c r="E98" i="9"/>
  <c r="D89" i="9"/>
  <c r="D98" i="9"/>
  <c r="C89" i="9"/>
  <c r="C98" i="9"/>
  <c r="B89" i="9"/>
  <c r="B98" i="9"/>
  <c r="S23" i="1"/>
  <c r="S33" i="1"/>
  <c r="R33" i="1"/>
  <c r="S32" i="1"/>
  <c r="R32" i="1"/>
  <c r="S31" i="1"/>
  <c r="R31" i="1"/>
  <c r="S30" i="1"/>
  <c r="R30" i="1"/>
  <c r="S23" i="12"/>
  <c r="S33" i="12"/>
  <c r="R33" i="12"/>
  <c r="S32" i="12"/>
  <c r="R32" i="12"/>
  <c r="S31" i="12"/>
  <c r="R31" i="12"/>
  <c r="S30" i="12"/>
  <c r="R30" i="12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S24" i="8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D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B26" i="13"/>
  <c r="AV43" i="13"/>
  <c r="AJ45" i="13"/>
  <c r="BU26" i="13"/>
  <c r="B34" i="13"/>
  <c r="BJ34" i="13"/>
  <c r="BC40" i="13"/>
  <c r="AW40" i="13"/>
  <c r="BL40" i="13"/>
  <c r="BF40" i="13"/>
  <c r="BK40" i="13"/>
  <c r="AY40" i="13"/>
  <c r="D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D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S23" i="7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S23" i="8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J6" i="7"/>
  <c r="M6" i="7"/>
  <c r="AA6" i="7"/>
  <c r="J12" i="7"/>
  <c r="M12" i="7"/>
  <c r="AA12" i="7"/>
  <c r="J13" i="7"/>
  <c r="M13" i="7"/>
  <c r="AA13" i="7"/>
  <c r="J14" i="7"/>
  <c r="M14" i="7"/>
  <c r="AA14" i="7"/>
  <c r="J15" i="7"/>
  <c r="M15" i="7"/>
  <c r="AA15" i="7"/>
  <c r="J16" i="7"/>
  <c r="M16" i="7"/>
  <c r="AA16" i="7"/>
  <c r="J17" i="7"/>
  <c r="M17" i="7"/>
  <c r="AA17" i="7"/>
  <c r="J26" i="7"/>
  <c r="M26" i="7"/>
  <c r="AA26" i="7"/>
  <c r="J27" i="7"/>
  <c r="M27" i="7"/>
  <c r="AA27" i="7"/>
  <c r="J28" i="7"/>
  <c r="M28" i="7"/>
  <c r="AA28" i="7"/>
  <c r="J29" i="7"/>
  <c r="M29" i="7"/>
  <c r="AA29" i="7"/>
  <c r="J8" i="7"/>
  <c r="M8" i="7"/>
  <c r="J7" i="7"/>
  <c r="M7" i="7"/>
  <c r="J9" i="7"/>
  <c r="M9" i="7"/>
  <c r="J10" i="7"/>
  <c r="M10" i="7"/>
  <c r="Y8" i="7"/>
  <c r="AA8" i="7"/>
  <c r="Y9" i="7"/>
  <c r="AA9" i="7"/>
  <c r="Y10" i="7"/>
  <c r="AA10" i="7"/>
  <c r="Y11" i="7"/>
  <c r="AA11" i="7"/>
  <c r="J93" i="7"/>
  <c r="J94" i="7"/>
  <c r="J95" i="7"/>
  <c r="J96" i="7"/>
  <c r="J97" i="7"/>
  <c r="J99" i="7"/>
  <c r="J100" i="7"/>
  <c r="J101" i="7"/>
  <c r="J102" i="7"/>
  <c r="J104" i="7"/>
  <c r="J108" i="7"/>
  <c r="J110" i="7"/>
  <c r="J111" i="7"/>
  <c r="J112" i="7"/>
  <c r="J113" i="7"/>
  <c r="J114" i="7"/>
  <c r="J115" i="7"/>
  <c r="J116" i="7"/>
  <c r="J117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30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J31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J6" i="8"/>
  <c r="M6" i="8"/>
  <c r="AE6" i="8"/>
  <c r="J12" i="8"/>
  <c r="M12" i="8"/>
  <c r="AE12" i="8"/>
  <c r="J13" i="8"/>
  <c r="M13" i="8"/>
  <c r="AE13" i="8"/>
  <c r="J14" i="8"/>
  <c r="M14" i="8"/>
  <c r="AE14" i="8"/>
  <c r="J15" i="8"/>
  <c r="M15" i="8"/>
  <c r="AE15" i="8"/>
  <c r="J16" i="8"/>
  <c r="M16" i="8"/>
  <c r="AE16" i="8"/>
  <c r="J17" i="8"/>
  <c r="M17" i="8"/>
  <c r="AE17" i="8"/>
  <c r="J26" i="8"/>
  <c r="M26" i="8"/>
  <c r="AE26" i="8"/>
  <c r="J27" i="8"/>
  <c r="M27" i="8"/>
  <c r="AE27" i="8"/>
  <c r="J28" i="8"/>
  <c r="M28" i="8"/>
  <c r="AE28" i="8"/>
  <c r="J29" i="8"/>
  <c r="M29" i="8"/>
  <c r="AE29" i="8"/>
  <c r="J7" i="8"/>
  <c r="M7" i="8"/>
  <c r="Y7" i="8"/>
  <c r="J8" i="8"/>
  <c r="M8" i="8"/>
  <c r="Y8" i="8"/>
  <c r="AA6" i="8"/>
  <c r="AA12" i="8"/>
  <c r="AA13" i="8"/>
  <c r="AA14" i="8"/>
  <c r="AA15" i="8"/>
  <c r="AA16" i="8"/>
  <c r="AA17" i="8"/>
  <c r="AA26" i="8"/>
  <c r="AA27" i="8"/>
  <c r="AA28" i="8"/>
  <c r="AA29" i="8"/>
  <c r="J9" i="8"/>
  <c r="M9" i="8"/>
  <c r="J10" i="8"/>
  <c r="M10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93" i="8"/>
  <c r="J94" i="8"/>
  <c r="J95" i="8"/>
  <c r="J96" i="8"/>
  <c r="J97" i="8"/>
  <c r="J99" i="8"/>
  <c r="J100" i="8"/>
  <c r="J101" i="8"/>
  <c r="J102" i="8"/>
  <c r="J104" i="8"/>
  <c r="J108" i="8"/>
  <c r="J110" i="8"/>
  <c r="J111" i="8"/>
  <c r="J112" i="8"/>
  <c r="J113" i="8"/>
  <c r="J114" i="8"/>
  <c r="J115" i="8"/>
  <c r="J116" i="8"/>
  <c r="J117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30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J31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J6" i="1"/>
  <c r="M6" i="1"/>
  <c r="AE6" i="1"/>
  <c r="J12" i="1"/>
  <c r="M12" i="1"/>
  <c r="AE12" i="1"/>
  <c r="J13" i="1"/>
  <c r="M13" i="1"/>
  <c r="AE13" i="1"/>
  <c r="J14" i="1"/>
  <c r="M14" i="1"/>
  <c r="AE14" i="1"/>
  <c r="J15" i="1"/>
  <c r="M15" i="1"/>
  <c r="AE15" i="1"/>
  <c r="J16" i="1"/>
  <c r="M16" i="1"/>
  <c r="AE16" i="1"/>
  <c r="J17" i="1"/>
  <c r="M17" i="1"/>
  <c r="AE17" i="1"/>
  <c r="J26" i="1"/>
  <c r="M26" i="1"/>
  <c r="AE26" i="1"/>
  <c r="J27" i="1"/>
  <c r="M27" i="1"/>
  <c r="AE27" i="1"/>
  <c r="J28" i="1"/>
  <c r="M28" i="1"/>
  <c r="AE28" i="1"/>
  <c r="J29" i="1"/>
  <c r="M29" i="1"/>
  <c r="AE29" i="1"/>
  <c r="J7" i="1"/>
  <c r="M7" i="1"/>
  <c r="Y7" i="1"/>
  <c r="J8" i="1"/>
  <c r="M8" i="1"/>
  <c r="Y8" i="1"/>
  <c r="AA6" i="1"/>
  <c r="AA12" i="1"/>
  <c r="AA13" i="1"/>
  <c r="AA14" i="1"/>
  <c r="AA15" i="1"/>
  <c r="AA16" i="1"/>
  <c r="AA17" i="1"/>
  <c r="AA26" i="1"/>
  <c r="AA27" i="1"/>
  <c r="AA28" i="1"/>
  <c r="AA29" i="1"/>
  <c r="J9" i="1"/>
  <c r="M9" i="1"/>
  <c r="J10" i="1"/>
  <c r="M10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93" i="1"/>
  <c r="J94" i="1"/>
  <c r="J95" i="1"/>
  <c r="J96" i="1"/>
  <c r="J97" i="1"/>
  <c r="J99" i="1"/>
  <c r="J100" i="1"/>
  <c r="J101" i="1"/>
  <c r="J102" i="1"/>
  <c r="J104" i="1"/>
  <c r="J108" i="1"/>
  <c r="J110" i="1"/>
  <c r="J111" i="1"/>
  <c r="J112" i="1"/>
  <c r="J113" i="1"/>
  <c r="J114" i="1"/>
  <c r="J115" i="1"/>
  <c r="J116" i="1"/>
  <c r="J117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30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J31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J6" i="12"/>
  <c r="M6" i="12"/>
  <c r="AE6" i="12"/>
  <c r="J12" i="12"/>
  <c r="M12" i="12"/>
  <c r="AE12" i="12"/>
  <c r="J13" i="12"/>
  <c r="M13" i="12"/>
  <c r="AE13" i="12"/>
  <c r="J14" i="12"/>
  <c r="M14" i="12"/>
  <c r="AE14" i="12"/>
  <c r="J15" i="12"/>
  <c r="M15" i="12"/>
  <c r="AE15" i="12"/>
  <c r="J26" i="12"/>
  <c r="M26" i="12"/>
  <c r="AE26" i="12"/>
  <c r="J27" i="12"/>
  <c r="M27" i="12"/>
  <c r="AE27" i="12"/>
  <c r="J28" i="12"/>
  <c r="M28" i="12"/>
  <c r="AE28" i="12"/>
  <c r="J29" i="12"/>
  <c r="M29" i="12"/>
  <c r="AE29" i="12"/>
  <c r="J7" i="12"/>
  <c r="M7" i="12"/>
  <c r="Y7" i="12"/>
  <c r="J8" i="12"/>
  <c r="M8" i="12"/>
  <c r="Y8" i="12"/>
  <c r="AA6" i="12"/>
  <c r="AA12" i="12"/>
  <c r="AA13" i="12"/>
  <c r="AA14" i="12"/>
  <c r="AA15" i="12"/>
  <c r="AA26" i="12"/>
  <c r="AA27" i="12"/>
  <c r="AA28" i="12"/>
  <c r="AA29" i="12"/>
  <c r="J9" i="12"/>
  <c r="M9" i="12"/>
  <c r="J10" i="12"/>
  <c r="M10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93" i="12"/>
  <c r="J94" i="12"/>
  <c r="J95" i="12"/>
  <c r="J96" i="12"/>
  <c r="J97" i="12"/>
  <c r="J99" i="12"/>
  <c r="J100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30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J31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T7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T9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4" i="8"/>
  <c r="M102" i="8"/>
  <c r="M116" i="8"/>
  <c r="T20" i="8"/>
  <c r="I85" i="9"/>
  <c r="M99" i="8"/>
  <c r="M100" i="8"/>
  <c r="M101" i="8"/>
  <c r="M110" i="8"/>
  <c r="M111" i="8"/>
  <c r="M112" i="8"/>
  <c r="T13" i="8"/>
  <c r="I78" i="9"/>
  <c r="M108" i="8"/>
  <c r="M115" i="8"/>
  <c r="T17" i="8"/>
  <c r="I82" i="9"/>
  <c r="M113" i="8"/>
  <c r="T14" i="8"/>
  <c r="I79" i="9"/>
  <c r="AH11" i="8"/>
  <c r="M94" i="8"/>
  <c r="M95" i="8"/>
  <c r="M96" i="8"/>
  <c r="M97" i="8"/>
  <c r="M93" i="8"/>
  <c r="M114" i="8"/>
  <c r="M117" i="8"/>
  <c r="T8" i="8"/>
  <c r="I73" i="9"/>
  <c r="T18" i="8"/>
  <c r="I83" i="9"/>
  <c r="T11" i="8"/>
  <c r="I76" i="9"/>
  <c r="T15" i="8"/>
  <c r="I80" i="9"/>
  <c r="T16" i="8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M100" i="12"/>
  <c r="T14" i="12"/>
  <c r="F79" i="9"/>
  <c r="M94" i="12"/>
  <c r="M95" i="12"/>
  <c r="M96" i="12"/>
  <c r="M97" i="12"/>
  <c r="M93" i="12"/>
  <c r="M99" i="12"/>
  <c r="T8" i="12"/>
  <c r="F73" i="9"/>
  <c r="AI16" i="7"/>
  <c r="AI6" i="1"/>
  <c r="AI12" i="12"/>
  <c r="T18" i="12"/>
  <c r="F83" i="9"/>
  <c r="T9" i="12"/>
  <c r="F74" i="9"/>
  <c r="T9" i="7"/>
  <c r="H74" i="9"/>
  <c r="T18" i="7"/>
  <c r="H83" i="9"/>
  <c r="M119" i="12"/>
  <c r="AI14" i="12"/>
  <c r="AI14" i="7"/>
  <c r="AI28" i="12"/>
  <c r="AI17" i="7"/>
  <c r="J65" i="7"/>
  <c r="T7" i="12"/>
  <c r="F72" i="9"/>
  <c r="AI26" i="7"/>
  <c r="AI29" i="7"/>
  <c r="AI28" i="7"/>
  <c r="AI27" i="7"/>
  <c r="M93" i="7"/>
  <c r="M94" i="7"/>
  <c r="M95" i="7"/>
  <c r="M96" i="7"/>
  <c r="T11" i="7"/>
  <c r="H76" i="9"/>
  <c r="M102" i="7"/>
  <c r="M100" i="7"/>
  <c r="M113" i="7"/>
  <c r="T14" i="7"/>
  <c r="H79" i="9"/>
  <c r="T11" i="12"/>
  <c r="F76" i="9"/>
  <c r="AI26" i="12"/>
  <c r="M128" i="7"/>
  <c r="J76" i="1"/>
  <c r="AI13" i="12"/>
  <c r="T7" i="7"/>
  <c r="H72" i="9"/>
  <c r="AI15" i="12"/>
  <c r="AI15" i="7"/>
  <c r="AI12" i="7"/>
  <c r="AI13" i="7"/>
  <c r="N31" i="7"/>
  <c r="M119" i="7"/>
  <c r="AI27" i="12"/>
  <c r="J65" i="12"/>
  <c r="M104" i="7"/>
  <c r="M99" i="7"/>
  <c r="M101" i="7"/>
  <c r="M110" i="7"/>
  <c r="M111" i="7"/>
  <c r="M112" i="7"/>
  <c r="T13" i="7"/>
  <c r="H78" i="9"/>
  <c r="M97" i="7"/>
  <c r="M108" i="7"/>
  <c r="M114" i="7"/>
  <c r="M115" i="7"/>
  <c r="M116" i="7"/>
  <c r="M117" i="7"/>
  <c r="T8" i="7"/>
  <c r="H73" i="9"/>
  <c r="T13" i="12"/>
  <c r="F78" i="9"/>
  <c r="M94" i="1"/>
  <c r="M95" i="1"/>
  <c r="M96" i="1"/>
  <c r="M97" i="1"/>
  <c r="M93" i="1"/>
  <c r="M99" i="1"/>
  <c r="M100" i="1"/>
  <c r="M101" i="1"/>
  <c r="M102" i="1"/>
  <c r="M104" i="1"/>
  <c r="M108" i="1"/>
  <c r="M110" i="1"/>
  <c r="M111" i="1"/>
  <c r="M112" i="1"/>
  <c r="M113" i="1"/>
  <c r="M114" i="1"/>
  <c r="M115" i="1"/>
  <c r="M116" i="1"/>
  <c r="M117" i="1"/>
  <c r="T8" i="1"/>
  <c r="G73" i="9"/>
  <c r="AI17" i="1"/>
  <c r="J65" i="1"/>
  <c r="AI27" i="1"/>
  <c r="AI26" i="1"/>
  <c r="N31" i="1"/>
  <c r="L131" i="8"/>
  <c r="L77" i="8"/>
  <c r="AI13" i="1"/>
  <c r="AI12" i="1"/>
  <c r="AI29" i="12"/>
  <c r="T20" i="7"/>
  <c r="H85" i="9"/>
  <c r="M119" i="1"/>
  <c r="T17" i="7"/>
  <c r="H82" i="9"/>
  <c r="AI29" i="1"/>
  <c r="AI14" i="1"/>
  <c r="T14" i="1"/>
  <c r="G79" i="9"/>
  <c r="AI15" i="1"/>
  <c r="T9" i="1"/>
  <c r="G74" i="9"/>
  <c r="T16" i="7"/>
  <c r="H81" i="9"/>
  <c r="T15" i="7"/>
  <c r="H80" i="9"/>
  <c r="T13" i="1"/>
  <c r="G78" i="9"/>
  <c r="AI28" i="1"/>
  <c r="T7" i="1"/>
  <c r="G72" i="9"/>
  <c r="T11" i="1"/>
  <c r="G76" i="9"/>
  <c r="T18" i="1"/>
  <c r="G83" i="9"/>
  <c r="L131" i="12"/>
  <c r="L77" i="12"/>
  <c r="AI16" i="1"/>
  <c r="T15" i="1"/>
  <c r="G80" i="9"/>
  <c r="L131" i="7"/>
  <c r="L77" i="7"/>
  <c r="T20" i="1"/>
  <c r="G85" i="9"/>
  <c r="T16" i="1"/>
  <c r="G81" i="9"/>
  <c r="T17" i="1"/>
  <c r="G82" i="9"/>
  <c r="L131" i="1"/>
  <c r="L77" i="1"/>
  <c r="I77" i="8"/>
  <c r="T22" i="8"/>
  <c r="I87" i="9"/>
  <c r="I77" i="12"/>
  <c r="T22" i="7"/>
  <c r="H87" i="9"/>
  <c r="I77" i="1"/>
  <c r="I77" i="7"/>
  <c r="T22" i="1"/>
  <c r="G87" i="9"/>
  <c r="M125" i="8"/>
  <c r="M125" i="7"/>
  <c r="T23" i="12"/>
  <c r="T30" i="12"/>
  <c r="T32" i="12"/>
  <c r="T33" i="12"/>
  <c r="T23" i="1"/>
  <c r="T30" i="1"/>
  <c r="T31" i="1"/>
  <c r="T32" i="1"/>
  <c r="T33" i="1"/>
  <c r="F88" i="9"/>
  <c r="F98" i="9"/>
  <c r="G88" i="9"/>
  <c r="G98" i="9"/>
  <c r="T23" i="7"/>
  <c r="H88" i="9"/>
  <c r="H98" i="9"/>
  <c r="T23" i="8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T31" i="12"/>
  <c r="U31" i="12"/>
  <c r="T36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<sst xmlns="http://schemas.openxmlformats.org/spreadsheetml/2006/main" count="787" uniqueCount="146">
  <si>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</si>
  <si>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</si>
  <si>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</si>
  <si>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</si>
  <si>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</si>
  <si>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</si>
  <si>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</si>
  <si>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</si>
  <si>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</si>
  <si>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</si>
  <si>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</si>
  <si>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</si>
  <si>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</si>
  <si>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</si>
  <si>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</si>
  <si>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</si>
  <si>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</si>
  <si>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</si>
  <si>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</si>
  <si>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</si>
  <si>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</si>
  <si>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</si>
  <si>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</si>
  <si>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</si>
  <si>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</si>
  <si>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</si>
  <si>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</si>
  <si>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</si>
  <si>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</si>
  <si>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</si>
  <si>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</si>
  <si>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</si>
  <si>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</si>
  <si>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</si>
  <si>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</si>
  <si>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</si>
  <si>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</si>
  <si>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</si>
  <si>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</si>
  <si>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</si>
  <si>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</si>
  <si>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</si>
  <si>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</si>
  <si>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</si>
  <si>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</si>
  <si>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</si>
  <si>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</si>
  <si>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</si>
  <si>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</si>
  <si>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</si>
  <si>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</si>
  <si>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</si>
  <si>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</si>
  <si>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</si>
  <si>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</si>
  <si>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</si>
  <si>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</si>
  <si>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</si>
  <si>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</si>
  <si>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</si>
  <si>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</si>
  <si>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</si>
  <si>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</si>
  <si>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</si>
  <si>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</si>
  <si>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</si>
  <si>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</si>
  <si>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</si>
  <si>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</si>
  <si>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</si>
  <si>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</si>
  <si>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</si>
  <si>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</si>
  <si>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</si>
  <si>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</si>
  <si>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</si>
  <si>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</si>
  <si>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</si>
  <si>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</si>
  <si>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</si>
  <si>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</si>
  <si>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</si>
  <si>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</si>
  <si>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</si>
  <si>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</si>
  <si>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</si>
  <si>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</si>
  <si>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</si>
  <si>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</si>
  <si>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</si>
  <si>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</si>
  <si>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</si>
  <si>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</si>
  <si>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</si>
  <si>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</si>
  <si>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</si>
  <si>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</si>
  <si>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</si>
  <si>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</si>
  <si>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</si>
  <si>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</si>
  <si>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</si>
  <si>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</si>
  <si>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</si>
  <si>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</si>
  <si>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</si>
  <si>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</si>
  <si>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</si>
  <si>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</si>
  <si>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</si>
  <si>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</si>
  <si>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</si>
  <si>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</si>
  <si>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</si>
  <si>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</si>
  <si>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</si>
  <si>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</si>
  <si>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</si>
  <si>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</si>
  <si>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</si>
  <si>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</si>
  <si>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</si>
  <si>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</si>
  <si>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</si>
  <si>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</si>
  <si>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</si>
  <si>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</si>
  <si>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</si>
  <si>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</si>
  <si>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</si>
  <si>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</si>
  <si>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</si>
  <si>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</si>
  <si>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</si>
  <si>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</si>
  <si>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</si>
  <si>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</si>
  <si>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</si>
  <si>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</si>
  <si>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</si>
  <si>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</si>
  <si>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</si>
  <si>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</si>
  <si>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</si>
  <si>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</si>
  <si>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LBPL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</si>
</sst>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.0%;[Red]\(0.0%\);&quot;-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3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73" fontId="8" fillId="0" borderId="0" xfId="6" applyNumberFormat="1" applyFont="1" applyAlignment="1" applyProtection="1"/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1" fontId="8" fillId="0" borderId="0" xfId="6" applyNumberFormat="1" applyFont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10" fontId="7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60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0.10346201743462</c:v>
                </c:pt>
                <c:pt idx="1">
                  <c:v>0.10346201743462</c:v>
                </c:pt>
                <c:pt idx="2" formatCode="0.0%">
                  <c:v>0.10346201743462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0.0600747198007472</c:v>
                </c:pt>
                <c:pt idx="1">
                  <c:v>0.0600747198007472</c:v>
                </c:pt>
                <c:pt idx="2" formatCode="0.0%">
                  <c:v>0.0600747198007472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0.0047251400996264</c:v>
                </c:pt>
                <c:pt idx="1">
                  <c:v>0.0047251400996264</c:v>
                </c:pt>
                <c:pt idx="2" formatCode="0.0%">
                  <c:v>0.0047251400996264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0.0378532602739726</c:v>
                </c:pt>
                <c:pt idx="1">
                  <c:v>0.0378532602739726</c:v>
                </c:pt>
                <c:pt idx="2" formatCode="0.0%">
                  <c:v>0.0378532602739726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0.0354548443337484</c:v>
                </c:pt>
                <c:pt idx="2" formatCode="0.0%">
                  <c:v>0.0354548443337484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0.012372697882939</c:v>
                </c:pt>
                <c:pt idx="1">
                  <c:v>0.012372697882939</c:v>
                </c:pt>
                <c:pt idx="2" formatCode="0.0%">
                  <c:v>0.012372697882939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0.00473165753424657</c:v>
                </c:pt>
                <c:pt idx="1">
                  <c:v>0.00473165753424657</c:v>
                </c:pt>
                <c:pt idx="2" formatCode="0.0%">
                  <c:v>0.00473165753424657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0.00182129514321295</c:v>
                </c:pt>
                <c:pt idx="1">
                  <c:v>0.00182129514321295</c:v>
                </c:pt>
                <c:pt idx="2" formatCode="0.0%">
                  <c:v>0.00182129514321295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0.0301887571606476</c:v>
                </c:pt>
                <c:pt idx="1">
                  <c:v>0.0301887571606476</c:v>
                </c:pt>
                <c:pt idx="2" formatCode="0.0%">
                  <c:v>0.0301887571606476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0.0162649098381071</c:v>
                </c:pt>
                <c:pt idx="1">
                  <c:v>0.0162649098381071</c:v>
                </c:pt>
                <c:pt idx="2" formatCode="0.0%">
                  <c:v>0.0162649098381071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0.00182129514321295</c:v>
                </c:pt>
                <c:pt idx="1">
                  <c:v>0.00182129514321295</c:v>
                </c:pt>
                <c:pt idx="2" formatCode="0.0%">
                  <c:v>0.00179246116616017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0.00465130759651308</c:v>
                </c:pt>
                <c:pt idx="1">
                  <c:v>0.00465130759651308</c:v>
                </c:pt>
                <c:pt idx="2" formatCode="0.0%">
                  <c:v>0.00465130759651308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0.00214196762141968</c:v>
                </c:pt>
                <c:pt idx="1">
                  <c:v>0.00214196762141968</c:v>
                </c:pt>
                <c:pt idx="2" formatCode="0.0%">
                  <c:v>0.00214196762141968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0.0148597509339975</c:v>
                </c:pt>
                <c:pt idx="1">
                  <c:v>0.0148597509339975</c:v>
                </c:pt>
                <c:pt idx="2" formatCode="0.0%">
                  <c:v>0.016036017501878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0.02</c:v>
                </c:pt>
                <c:pt idx="1">
                  <c:v>0.02</c:v>
                </c:pt>
                <c:pt idx="2" formatCode="0.0%">
                  <c:v>0.017625263223243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0.00563013698630137</c:v>
                </c:pt>
                <c:pt idx="1">
                  <c:v>0.00563013698630137</c:v>
                </c:pt>
                <c:pt idx="2" formatCode="0.0%">
                  <c:v>0.00563013698630137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0.0106051696139477</c:v>
                </c:pt>
                <c:pt idx="1">
                  <c:v>0.0106051696139477</c:v>
                </c:pt>
                <c:pt idx="2" formatCode="0.0%">
                  <c:v>0.0114446524908139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0.163613678704857</c:v>
                </c:pt>
                <c:pt idx="1">
                  <c:v>0.163613678704857</c:v>
                </c:pt>
                <c:pt idx="2" formatCode="0.0%">
                  <c:v>0.176564992704888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0.362282760896638</c:v>
                </c:pt>
                <c:pt idx="1">
                  <c:v>0.362282760896638</c:v>
                </c:pt>
                <c:pt idx="2" formatCode="0.0%">
                  <c:v>0.352430424932527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0.339897250311332</c:v>
                </c:pt>
                <c:pt idx="1">
                  <c:v>0.339897250311332</c:v>
                </c:pt>
                <c:pt idx="2" formatCode="0.0%">
                  <c:v>0.337186093584475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2034616"/>
        <c:axId val="-2082056296"/>
      </c:barChart>
      <c:catAx>
        <c:axId val="-2082034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2056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2056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2034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0.000282124586217273</c:v>
                </c:pt>
                <c:pt idx="1">
                  <c:v>0.000282124586217273</c:v>
                </c:pt>
                <c:pt idx="2">
                  <c:v>0.000282124586217273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0.000564249172434547</c:v>
                </c:pt>
                <c:pt idx="1">
                  <c:v>0.000564249172434547</c:v>
                </c:pt>
                <c:pt idx="2">
                  <c:v>0.000564249172434547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0.112849834486909</c:v>
                </c:pt>
                <c:pt idx="1">
                  <c:v>0.112849834486909</c:v>
                </c:pt>
                <c:pt idx="2">
                  <c:v>0.115065515443004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0.0141062293108637</c:v>
                </c:pt>
                <c:pt idx="1">
                  <c:v>0.0141062293108637</c:v>
                </c:pt>
                <c:pt idx="2">
                  <c:v>0.0129983888328166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0.000376166114956365</c:v>
                </c:pt>
                <c:pt idx="1">
                  <c:v>0.000376166114956365</c:v>
                </c:pt>
                <c:pt idx="2">
                  <c:v>0.00025799646396468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0.000658290701173638</c:v>
                </c:pt>
                <c:pt idx="1">
                  <c:v>0.000658290701173638</c:v>
                </c:pt>
                <c:pt idx="2">
                  <c:v>0.0007099899234825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0.000940415287390912</c:v>
                </c:pt>
                <c:pt idx="1">
                  <c:v>0.000940415287390912</c:v>
                </c:pt>
                <c:pt idx="2">
                  <c:v>0.00101427131926071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0.0038180860668071</c:v>
                </c:pt>
                <c:pt idx="1">
                  <c:v>0.0038180860668071</c:v>
                </c:pt>
                <c:pt idx="2">
                  <c:v>0.0041179415561985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0.016457267529341</c:v>
                </c:pt>
                <c:pt idx="1">
                  <c:v>0.016457267529341</c:v>
                </c:pt>
                <c:pt idx="2">
                  <c:v>0.0177497480870625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0.00131658140234728</c:v>
                </c:pt>
                <c:pt idx="1">
                  <c:v>0.00131658140234728</c:v>
                </c:pt>
                <c:pt idx="2">
                  <c:v>0.00131658140234728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0.406259404152874</c:v>
                </c:pt>
                <c:pt idx="1">
                  <c:v>0.406259404152874</c:v>
                </c:pt>
                <c:pt idx="2">
                  <c:v>0.406259404152874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0.295666566355703</c:v>
                </c:pt>
                <c:pt idx="1">
                  <c:v>0.295666566355703</c:v>
                </c:pt>
                <c:pt idx="2">
                  <c:v>0.295666566355703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0.146704784832982</c:v>
                </c:pt>
                <c:pt idx="1">
                  <c:v>0.146704784832982</c:v>
                </c:pt>
                <c:pt idx="2">
                  <c:v>0.146704784832982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5634728"/>
        <c:axId val="1825637720"/>
      </c:barChart>
      <c:catAx>
        <c:axId val="1825634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637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5637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634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0.00015525418992245</c:v>
                </c:pt>
                <c:pt idx="1">
                  <c:v>0.00015525418992245</c:v>
                </c:pt>
                <c:pt idx="2">
                  <c:v>0.00015525418992245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0.000517513966408168</c:v>
                </c:pt>
                <c:pt idx="1">
                  <c:v>0.000517513966408168</c:v>
                </c:pt>
                <c:pt idx="2">
                  <c:v>0.000517513966408168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0.207005586563267</c:v>
                </c:pt>
                <c:pt idx="1">
                  <c:v>0.207005586563267</c:v>
                </c:pt>
                <c:pt idx="2">
                  <c:v>0.211579366569723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0.0776270949612253</c:v>
                </c:pt>
                <c:pt idx="1">
                  <c:v>0.0776270949612253</c:v>
                </c:pt>
                <c:pt idx="2">
                  <c:v>0.0762549609592886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0.140864714086471</c:v>
                </c:pt>
                <c:pt idx="1">
                  <c:v>0.140864714086471</c:v>
                </c:pt>
                <c:pt idx="2">
                  <c:v>0.149164447745519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0.00434711731782861</c:v>
                </c:pt>
                <c:pt idx="1">
                  <c:v>0.00434711731782861</c:v>
                </c:pt>
                <c:pt idx="2">
                  <c:v>0.00434711731782861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0.000207005586563267</c:v>
                </c:pt>
                <c:pt idx="1">
                  <c:v>0.000207005586563267</c:v>
                </c:pt>
                <c:pt idx="2">
                  <c:v>0.00015821859982774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0.00130413519534858</c:v>
                </c:pt>
                <c:pt idx="1">
                  <c:v>0.00130413519534858</c:v>
                </c:pt>
                <c:pt idx="2">
                  <c:v>0.00138097469945704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0.000517513966408168</c:v>
                </c:pt>
                <c:pt idx="1">
                  <c:v>0.000517513966408168</c:v>
                </c:pt>
                <c:pt idx="2">
                  <c:v>0.000548005833117873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0.00239091452480574</c:v>
                </c:pt>
                <c:pt idx="1">
                  <c:v>0.00239091452480574</c:v>
                </c:pt>
                <c:pt idx="2">
                  <c:v>0.00253178694900457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0.0064689245801021</c:v>
                </c:pt>
                <c:pt idx="1">
                  <c:v>0.0064689245801021</c:v>
                </c:pt>
                <c:pt idx="2">
                  <c:v>0.00685007291397341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0.00253581843540002</c:v>
                </c:pt>
                <c:pt idx="1">
                  <c:v>0.00253581843540002</c:v>
                </c:pt>
                <c:pt idx="2">
                  <c:v>0.00253581843540002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0.33125033961854</c:v>
                </c:pt>
                <c:pt idx="1">
                  <c:v>0.33125033961854</c:v>
                </c:pt>
                <c:pt idx="2">
                  <c:v>0.33125033961854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0.144075888248034</c:v>
                </c:pt>
                <c:pt idx="1">
                  <c:v>0.144075888248034</c:v>
                </c:pt>
                <c:pt idx="2">
                  <c:v>0.144075888248034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0.0807321787596743</c:v>
                </c:pt>
                <c:pt idx="1">
                  <c:v>0.0807321787596743</c:v>
                </c:pt>
                <c:pt idx="2">
                  <c:v>0.0807321787596743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5265256"/>
        <c:axId val="-2025765976"/>
      </c:barChart>
      <c:catAx>
        <c:axId val="-2025265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5765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5765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5265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-0.000586657113309684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0.108695652173913</c:v>
                </c:pt>
                <c:pt idx="1">
                  <c:v>0.108695652173913</c:v>
                </c:pt>
                <c:pt idx="2">
                  <c:v>0.108695652173913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0.47463768115942</c:v>
                </c:pt>
                <c:pt idx="1">
                  <c:v>0.47463768115942</c:v>
                </c:pt>
                <c:pt idx="2">
                  <c:v>0.47463768115942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0.235507246376812</c:v>
                </c:pt>
                <c:pt idx="1">
                  <c:v>0.235507246376812</c:v>
                </c:pt>
                <c:pt idx="2">
                  <c:v>0.235507246376812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0.181159420289855</c:v>
                </c:pt>
                <c:pt idx="1">
                  <c:v>0.181159420289855</c:v>
                </c:pt>
                <c:pt idx="2">
                  <c:v>0.181159420289855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4998584"/>
        <c:axId val="-2025002056"/>
      </c:barChart>
      <c:catAx>
        <c:axId val="-2024998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5002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5002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4998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ZAOCC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1364.252752534009</c:v>
                </c:pt>
                <c:pt idx="1">
                  <c:v>1061.383395433267</c:v>
                </c:pt>
                <c:pt idx="2">
                  <c:v>1424.672494612111</c:v>
                </c:pt>
                <c:pt idx="3">
                  <c:v>1801.33890055407</c:v>
                </c:pt>
                <c:pt idx="4">
                  <c:v>1364.252752534009</c:v>
                </c:pt>
                <c:pt idx="5">
                  <c:v>1061.17563242923</c:v>
                </c:pt>
                <c:pt idx="6">
                  <c:v>1419.930040255135</c:v>
                </c:pt>
                <c:pt idx="7">
                  <c:v>1441.99981658232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35.0</c:v>
                </c:pt>
                <c:pt idx="2">
                  <c:v>1253.0</c:v>
                </c:pt>
                <c:pt idx="3">
                  <c:v>19158.4375</c:v>
                </c:pt>
                <c:pt idx="4">
                  <c:v>0.0</c:v>
                </c:pt>
                <c:pt idx="5">
                  <c:v>37.77052623954986</c:v>
                </c:pt>
                <c:pt idx="6">
                  <c:v>1338.054000703147</c:v>
                </c:pt>
                <c:pt idx="7">
                  <c:v>20230.90841112763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416.7930966410084</c:v>
                </c:pt>
                <c:pt idx="1">
                  <c:v>1212.409687220082</c:v>
                </c:pt>
                <c:pt idx="2">
                  <c:v>1493.627921375626</c:v>
                </c:pt>
                <c:pt idx="3">
                  <c:v>1423.091489326887</c:v>
                </c:pt>
                <c:pt idx="4">
                  <c:v>416.7930966410084</c:v>
                </c:pt>
                <c:pt idx="5">
                  <c:v>1212.409687220082</c:v>
                </c:pt>
                <c:pt idx="6">
                  <c:v>1493.627921375626</c:v>
                </c:pt>
                <c:pt idx="7">
                  <c:v>1423.091489326887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2000.0</c:v>
                </c:pt>
                <c:pt idx="2">
                  <c:v>6750.0</c:v>
                </c:pt>
                <c:pt idx="3">
                  <c:v>34375.0</c:v>
                </c:pt>
                <c:pt idx="4">
                  <c:v>0.0</c:v>
                </c:pt>
                <c:pt idx="5">
                  <c:v>2000.0</c:v>
                </c:pt>
                <c:pt idx="6">
                  <c:v>6808.901662536805</c:v>
                </c:pt>
                <c:pt idx="7">
                  <c:v>34761.66178745138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72.05492452733584</c:v>
                </c:pt>
                <c:pt idx="1">
                  <c:v>251.1816722590916</c:v>
                </c:pt>
                <c:pt idx="2">
                  <c:v>212.5575407476378</c:v>
                </c:pt>
                <c:pt idx="3">
                  <c:v>72.05492452733584</c:v>
                </c:pt>
                <c:pt idx="4">
                  <c:v>48.89141904961181</c:v>
                </c:pt>
                <c:pt idx="5">
                  <c:v>183.1776847952797</c:v>
                </c:pt>
                <c:pt idx="6">
                  <c:v>229.2508641273319</c:v>
                </c:pt>
                <c:pt idx="7">
                  <c:v>76.30039285684653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7800.0</c:v>
                </c:pt>
                <c:pt idx="1">
                  <c:v>7800.0</c:v>
                </c:pt>
                <c:pt idx="2">
                  <c:v>7800.0</c:v>
                </c:pt>
                <c:pt idx="3">
                  <c:v>9750.0</c:v>
                </c:pt>
                <c:pt idx="4">
                  <c:v>7800.0</c:v>
                </c:pt>
                <c:pt idx="5">
                  <c:v>7800.0</c:v>
                </c:pt>
                <c:pt idx="6">
                  <c:v>7800.0</c:v>
                </c:pt>
                <c:pt idx="7">
                  <c:v>9750.0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3600.0</c:v>
                </c:pt>
                <c:pt idx="1">
                  <c:v>9600.0</c:v>
                </c:pt>
                <c:pt idx="2">
                  <c:v>21600.0</c:v>
                </c:pt>
                <c:pt idx="3">
                  <c:v>40005.0</c:v>
                </c:pt>
                <c:pt idx="4">
                  <c:v>3600.0</c:v>
                </c:pt>
                <c:pt idx="5">
                  <c:v>9600.0</c:v>
                </c:pt>
                <c:pt idx="6">
                  <c:v>21600.0</c:v>
                </c:pt>
                <c:pt idx="7">
                  <c:v>40005.0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686.2373764508174</c:v>
                </c:pt>
                <c:pt idx="1">
                  <c:v>686.2373764508174</c:v>
                </c:pt>
                <c:pt idx="2">
                  <c:v>686.2373764508174</c:v>
                </c:pt>
                <c:pt idx="3">
                  <c:v>428.898360281761</c:v>
                </c:pt>
                <c:pt idx="4">
                  <c:v>686.2373764508174</c:v>
                </c:pt>
                <c:pt idx="5">
                  <c:v>686.2373764508174</c:v>
                </c:pt>
                <c:pt idx="6">
                  <c:v>686.2373764508174</c:v>
                </c:pt>
                <c:pt idx="7">
                  <c:v>428.898360281761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40.56790956265073</c:v>
                </c:pt>
                <c:pt idx="1">
                  <c:v>40.56790956265073</c:v>
                </c:pt>
                <c:pt idx="2">
                  <c:v>0.0</c:v>
                </c:pt>
                <c:pt idx="3">
                  <c:v>0.0</c:v>
                </c:pt>
                <c:pt idx="4">
                  <c:v>40.56790956265073</c:v>
                </c:pt>
                <c:pt idx="5">
                  <c:v>40.56790956265073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1572</c:v>
                </c:pt>
                <c:pt idx="1">
                  <c:v>1572</c:v>
                </c:pt>
                <c:pt idx="2">
                  <c:v>1572</c:v>
                </c:pt>
                <c:pt idx="3">
                  <c:v>17400.0</c:v>
                </c:pt>
                <c:pt idx="4">
                  <c:v>1572</c:v>
                </c:pt>
                <c:pt idx="5">
                  <c:v>1572</c:v>
                </c:pt>
                <c:pt idx="6">
                  <c:v>1572</c:v>
                </c:pt>
                <c:pt idx="7">
                  <c:v>17400.0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6000.0</c:v>
                </c:pt>
                <c:pt idx="1">
                  <c:v>7800.0</c:v>
                </c:pt>
                <c:pt idx="2">
                  <c:v>0.0</c:v>
                </c:pt>
                <c:pt idx="3">
                  <c:v>0.0</c:v>
                </c:pt>
                <c:pt idx="4">
                  <c:v>6000.0</c:v>
                </c:pt>
                <c:pt idx="5">
                  <c:v>7800.0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5170264"/>
        <c:axId val="-202517304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13947.67616341216</c:v>
                </c:pt>
                <c:pt idx="1">
                  <c:v>13947.67616341216</c:v>
                </c:pt>
                <c:pt idx="2">
                  <c:v>13947.67616341216</c:v>
                </c:pt>
                <c:pt idx="3">
                  <c:v>13947.67616341216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13947.67616341216</c:v>
                </c:pt>
                <c:pt idx="5" formatCode="#,##0">
                  <c:v>13947.67616341216</c:v>
                </c:pt>
                <c:pt idx="6" formatCode="#,##0">
                  <c:v>13947.67616341216</c:v>
                </c:pt>
                <c:pt idx="7" formatCode="#,##0">
                  <c:v>13947.67616341216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23684.34283007883</c:v>
                </c:pt>
                <c:pt idx="1">
                  <c:v>23684.34283007883</c:v>
                </c:pt>
                <c:pt idx="2">
                  <c:v>23684.34283007883</c:v>
                </c:pt>
                <c:pt idx="3">
                  <c:v>23684.34283007883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23684.34283007883</c:v>
                </c:pt>
                <c:pt idx="5" formatCode="#,##0">
                  <c:v>23684.34283007883</c:v>
                </c:pt>
                <c:pt idx="6" formatCode="#,##0">
                  <c:v>23684.34283007883</c:v>
                </c:pt>
                <c:pt idx="7" formatCode="#,##0">
                  <c:v>23684.34283007883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41024.34283007882</c:v>
                </c:pt>
                <c:pt idx="1">
                  <c:v>41024.34283007882</c:v>
                </c:pt>
                <c:pt idx="2">
                  <c:v>41024.34283007882</c:v>
                </c:pt>
                <c:pt idx="3">
                  <c:v>41024.34283007882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41024.34283007882</c:v>
                </c:pt>
                <c:pt idx="5" formatCode="#,##0">
                  <c:v>41024.34283007882</c:v>
                </c:pt>
                <c:pt idx="6" formatCode="#,##0">
                  <c:v>41024.34283007882</c:v>
                </c:pt>
                <c:pt idx="7" formatCode="#,##0">
                  <c:v>41024.34283007882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170264"/>
        <c:axId val="-2025173048"/>
      </c:lineChart>
      <c:catAx>
        <c:axId val="-2025170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173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5173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170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ZAOCC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1364.252752534009</c:v>
                </c:pt>
                <c:pt idx="1">
                  <c:v>1061.383395433267</c:v>
                </c:pt>
                <c:pt idx="2">
                  <c:v>1424.672494612111</c:v>
                </c:pt>
                <c:pt idx="3">
                  <c:v>1801.33890055407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35.0</c:v>
                </c:pt>
                <c:pt idx="2">
                  <c:v>1253.0</c:v>
                </c:pt>
                <c:pt idx="3">
                  <c:v>19158.4375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416.7930966410084</c:v>
                </c:pt>
                <c:pt idx="1">
                  <c:v>1212.409687220082</c:v>
                </c:pt>
                <c:pt idx="2">
                  <c:v>1493.627921375626</c:v>
                </c:pt>
                <c:pt idx="3">
                  <c:v>1423.091489326887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2000.0</c:v>
                </c:pt>
                <c:pt idx="2">
                  <c:v>6750.0</c:v>
                </c:pt>
                <c:pt idx="3">
                  <c:v>34375.0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72.05492452733584</c:v>
                </c:pt>
                <c:pt idx="1">
                  <c:v>251.1816722590916</c:v>
                </c:pt>
                <c:pt idx="2">
                  <c:v>212.5575407476378</c:v>
                </c:pt>
                <c:pt idx="3">
                  <c:v>72.05492452733584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7800.0</c:v>
                </c:pt>
                <c:pt idx="1">
                  <c:v>7800.0</c:v>
                </c:pt>
                <c:pt idx="2">
                  <c:v>7800.0</c:v>
                </c:pt>
                <c:pt idx="3">
                  <c:v>9750.0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3600.0</c:v>
                </c:pt>
                <c:pt idx="1">
                  <c:v>9600.0</c:v>
                </c:pt>
                <c:pt idx="2">
                  <c:v>21600.0</c:v>
                </c:pt>
                <c:pt idx="3">
                  <c:v>40005.0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686.2373764508174</c:v>
                </c:pt>
                <c:pt idx="1">
                  <c:v>686.2373764508174</c:v>
                </c:pt>
                <c:pt idx="2">
                  <c:v>686.2373764508174</c:v>
                </c:pt>
                <c:pt idx="3">
                  <c:v>428.898360281761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40.56790956265073</c:v>
                </c:pt>
                <c:pt idx="1">
                  <c:v>40.56790956265073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1572</c:v>
                </c:pt>
                <c:pt idx="1">
                  <c:v>1572</c:v>
                </c:pt>
                <c:pt idx="2">
                  <c:v>1572</c:v>
                </c:pt>
                <c:pt idx="3">
                  <c:v>17400.0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6000.0</c:v>
                </c:pt>
                <c:pt idx="1">
                  <c:v>7800.0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5351976"/>
        <c:axId val="-202535680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13947.67616341216</c:v>
                </c:pt>
                <c:pt idx="1">
                  <c:v>13947.67616341216</c:v>
                </c:pt>
                <c:pt idx="2">
                  <c:v>13947.67616341216</c:v>
                </c:pt>
                <c:pt idx="3">
                  <c:v>13947.67616341216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23684.34283007883</c:v>
                </c:pt>
                <c:pt idx="1">
                  <c:v>23684.34283007883</c:v>
                </c:pt>
                <c:pt idx="2">
                  <c:v>23684.34283007883</c:v>
                </c:pt>
                <c:pt idx="3">
                  <c:v>23684.34283007883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41024.34283007882</c:v>
                </c:pt>
                <c:pt idx="1">
                  <c:v>41024.34283007882</c:v>
                </c:pt>
                <c:pt idx="2">
                  <c:v>41024.34283007882</c:v>
                </c:pt>
                <c:pt idx="3">
                  <c:v>41024.34283007882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351976"/>
        <c:axId val="-2025356808"/>
      </c:lineChart>
      <c:catAx>
        <c:axId val="-2025351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356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5356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351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1364.252752534009</c:v>
                </c:pt>
                <c:pt idx="1">
                  <c:v>1364.252752534009</c:v>
                </c:pt>
                <c:pt idx="2">
                  <c:v>1364.252752534009</c:v>
                </c:pt>
                <c:pt idx="3">
                  <c:v>1364.252752534009</c:v>
                </c:pt>
                <c:pt idx="4">
                  <c:v>1364.252752534009</c:v>
                </c:pt>
                <c:pt idx="5">
                  <c:v>1364.252752534009</c:v>
                </c:pt>
                <c:pt idx="6">
                  <c:v>1364.252752534009</c:v>
                </c:pt>
                <c:pt idx="7">
                  <c:v>1364.252752534009</c:v>
                </c:pt>
                <c:pt idx="8">
                  <c:v>1364.252752534009</c:v>
                </c:pt>
                <c:pt idx="9">
                  <c:v>1364.252752534009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416.7930966410084</c:v>
                </c:pt>
                <c:pt idx="1">
                  <c:v>416.7930966410084</c:v>
                </c:pt>
                <c:pt idx="2">
                  <c:v>416.7930966410084</c:v>
                </c:pt>
                <c:pt idx="3">
                  <c:v>416.7930966410084</c:v>
                </c:pt>
                <c:pt idx="4">
                  <c:v>416.7930966410084</c:v>
                </c:pt>
                <c:pt idx="5">
                  <c:v>416.7930966410084</c:v>
                </c:pt>
                <c:pt idx="6">
                  <c:v>416.7930966410084</c:v>
                </c:pt>
                <c:pt idx="7">
                  <c:v>416.7930966410084</c:v>
                </c:pt>
                <c:pt idx="8">
                  <c:v>416.7930966410084</c:v>
                </c:pt>
                <c:pt idx="9">
                  <c:v>416.7930966410084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72.05492452733584</c:v>
                </c:pt>
                <c:pt idx="1">
                  <c:v>72.05492452733584</c:v>
                </c:pt>
                <c:pt idx="2">
                  <c:v>72.05492452733584</c:v>
                </c:pt>
                <c:pt idx="3">
                  <c:v>72.05492452733584</c:v>
                </c:pt>
                <c:pt idx="4">
                  <c:v>72.05492452733584</c:v>
                </c:pt>
                <c:pt idx="5">
                  <c:v>72.05492452733584</c:v>
                </c:pt>
                <c:pt idx="6">
                  <c:v>72.05492452733584</c:v>
                </c:pt>
                <c:pt idx="7">
                  <c:v>72.05492452733584</c:v>
                </c:pt>
                <c:pt idx="8">
                  <c:v>72.05492452733584</c:v>
                </c:pt>
                <c:pt idx="9">
                  <c:v>72.05492452733584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3600.0</c:v>
                </c:pt>
                <c:pt idx="1">
                  <c:v>3600.0</c:v>
                </c:pt>
                <c:pt idx="2">
                  <c:v>3600.0</c:v>
                </c:pt>
                <c:pt idx="3">
                  <c:v>3600.0</c:v>
                </c:pt>
                <c:pt idx="4">
                  <c:v>3600.0</c:v>
                </c:pt>
                <c:pt idx="5">
                  <c:v>3600.0</c:v>
                </c:pt>
                <c:pt idx="6">
                  <c:v>3600.0</c:v>
                </c:pt>
                <c:pt idx="7">
                  <c:v>3600.0</c:v>
                </c:pt>
                <c:pt idx="8">
                  <c:v>3600.0</c:v>
                </c:pt>
                <c:pt idx="9">
                  <c:v>3600.0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686.2373764508174</c:v>
                </c:pt>
                <c:pt idx="1">
                  <c:v>686.2373764508174</c:v>
                </c:pt>
                <c:pt idx="2">
                  <c:v>686.2373764508174</c:v>
                </c:pt>
                <c:pt idx="3">
                  <c:v>686.2373764508174</c:v>
                </c:pt>
                <c:pt idx="4">
                  <c:v>686.2373764508174</c:v>
                </c:pt>
                <c:pt idx="5">
                  <c:v>686.2373764508174</c:v>
                </c:pt>
                <c:pt idx="6">
                  <c:v>686.2373764508174</c:v>
                </c:pt>
                <c:pt idx="7">
                  <c:v>686.2373764508174</c:v>
                </c:pt>
                <c:pt idx="8">
                  <c:v>686.2373764508174</c:v>
                </c:pt>
                <c:pt idx="9">
                  <c:v>686.2373764508174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6000.0</c:v>
                </c:pt>
                <c:pt idx="1">
                  <c:v>6000.0</c:v>
                </c:pt>
                <c:pt idx="2">
                  <c:v>6000.0</c:v>
                </c:pt>
                <c:pt idx="3">
                  <c:v>6000.0</c:v>
                </c:pt>
                <c:pt idx="4">
                  <c:v>6000.0</c:v>
                </c:pt>
                <c:pt idx="5">
                  <c:v>6000.0</c:v>
                </c:pt>
                <c:pt idx="6">
                  <c:v>6000.0</c:v>
                </c:pt>
                <c:pt idx="7">
                  <c:v>6000.0</c:v>
                </c:pt>
                <c:pt idx="8">
                  <c:v>6000.0</c:v>
                </c:pt>
                <c:pt idx="9">
                  <c:v>6000.0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5443800"/>
        <c:axId val="-202544045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13947.67616341216</c:v>
                </c:pt>
                <c:pt idx="1">
                  <c:v>13947.67616341216</c:v>
                </c:pt>
                <c:pt idx="2">
                  <c:v>13947.67616341216</c:v>
                </c:pt>
                <c:pt idx="3">
                  <c:v>13947.67616341216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23684.34283007883</c:v>
                </c:pt>
                <c:pt idx="1">
                  <c:v>23684.34283007883</c:v>
                </c:pt>
                <c:pt idx="2">
                  <c:v>23684.34283007883</c:v>
                </c:pt>
                <c:pt idx="3">
                  <c:v>23684.34283007883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443800"/>
        <c:axId val="-2025440456"/>
      </c:lineChart>
      <c:catAx>
        <c:axId val="-20254438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5440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5440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5443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0.238553156609139</c:v>
                </c:pt>
                <c:pt idx="1">
                  <c:v>0.238553156609139</c:v>
                </c:pt>
                <c:pt idx="2">
                  <c:v>0.238553156609139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0.22661856549905</c:v>
                </c:pt>
                <c:pt idx="1">
                  <c:v>0.22661856549905</c:v>
                </c:pt>
                <c:pt idx="2">
                  <c:v>0.22661856549905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0.403584312812755</c:v>
                </c:pt>
                <c:pt idx="1">
                  <c:v>0.403584312812755</c:v>
                </c:pt>
                <c:pt idx="2">
                  <c:v>0.403584312812755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0.0210869312230886</c:v>
                </c:pt>
                <c:pt idx="1">
                  <c:v>0.0210869312230886</c:v>
                </c:pt>
                <c:pt idx="2">
                  <c:v>0.0210869312230886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0.0531541926637604</c:v>
                </c:pt>
                <c:pt idx="1">
                  <c:v>0.0531541926637606</c:v>
                </c:pt>
                <c:pt idx="2">
                  <c:v>0.0522915678797309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0.0570028411922077</c:v>
                </c:pt>
                <c:pt idx="1">
                  <c:v>0.0570028411922077</c:v>
                </c:pt>
                <c:pt idx="2">
                  <c:v>0.0565481636794985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5524600"/>
        <c:axId val="-2025528216"/>
      </c:barChart>
      <c:catAx>
        <c:axId val="-2025524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528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5528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524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0.192774533059578</c:v>
                </c:pt>
                <c:pt idx="1">
                  <c:v>0.192774533059578</c:v>
                </c:pt>
                <c:pt idx="2">
                  <c:v>0.192774533059578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0.0460639307821096</c:v>
                </c:pt>
                <c:pt idx="1">
                  <c:v>0.0460639307821096</c:v>
                </c:pt>
                <c:pt idx="2">
                  <c:v>0.045351275134662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0.0235103821847728</c:v>
                </c:pt>
                <c:pt idx="1">
                  <c:v>0.0235103821847728</c:v>
                </c:pt>
                <c:pt idx="2">
                  <c:v>0.0235103821847728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0.326136021667168</c:v>
                </c:pt>
                <c:pt idx="1">
                  <c:v>0.326136021667168</c:v>
                </c:pt>
                <c:pt idx="2">
                  <c:v>0.326136021667168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0.228384928675114</c:v>
                </c:pt>
                <c:pt idx="1">
                  <c:v>0.228384928675114</c:v>
                </c:pt>
                <c:pt idx="2">
                  <c:v>0.231805146450909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0.0460639307821096</c:v>
                </c:pt>
                <c:pt idx="1">
                  <c:v>0.0460639307821096</c:v>
                </c:pt>
                <c:pt idx="2">
                  <c:v>0.045351275134662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5603544"/>
        <c:axId val="-2025606776"/>
      </c:barChart>
      <c:catAx>
        <c:axId val="-2025603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606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5606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603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0.0848676235393228</c:v>
                </c:pt>
                <c:pt idx="1">
                  <c:v>0.0848676235393228</c:v>
                </c:pt>
                <c:pt idx="2">
                  <c:v>0.0848676235393228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0.025349149303537</c:v>
                </c:pt>
                <c:pt idx="1">
                  <c:v>0.025349149303537</c:v>
                </c:pt>
                <c:pt idx="2">
                  <c:v>0.0273589445008657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0.0167674525116247</c:v>
                </c:pt>
                <c:pt idx="1">
                  <c:v>0.0167674525116247</c:v>
                </c:pt>
                <c:pt idx="2">
                  <c:v>0.0167674525116247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0.648814924025059</c:v>
                </c:pt>
                <c:pt idx="1">
                  <c:v>0.648814924025059</c:v>
                </c:pt>
                <c:pt idx="2">
                  <c:v>0.65888707363345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0.025349149303537</c:v>
                </c:pt>
                <c:pt idx="1">
                  <c:v>0.025349149303537</c:v>
                </c:pt>
                <c:pt idx="2">
                  <c:v>0.0273589445008657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5672200"/>
        <c:axId val="-2025675016"/>
      </c:barChart>
      <c:catAx>
        <c:axId val="-2025672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675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5675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672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0.30946365862656</c:v>
                </c:pt>
                <c:pt idx="1">
                  <c:v>0.30946365862656</c:v>
                </c:pt>
                <c:pt idx="2">
                  <c:v>0.30946365862656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0.293981481481481</c:v>
                </c:pt>
                <c:pt idx="1">
                  <c:v>0.293981481481482</c:v>
                </c:pt>
                <c:pt idx="2">
                  <c:v>0.293981481481481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0.523550724637681</c:v>
                </c:pt>
                <c:pt idx="1">
                  <c:v>0.322607786467345</c:v>
                </c:pt>
                <c:pt idx="2">
                  <c:v>0.321886617140431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0.0226449275362319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0.0739470734246137</c:v>
                </c:pt>
                <c:pt idx="1">
                  <c:v>0.0739470734246136</c:v>
                </c:pt>
                <c:pt idx="2">
                  <c:v>0.0740815856382175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5739880"/>
        <c:axId val="-2025741208"/>
      </c:barChart>
      <c:catAx>
        <c:axId val="-2025739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741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5741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739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0.0921145703611457</c:v>
                </c:pt>
                <c:pt idx="1">
                  <c:v>0.0921145703611457</c:v>
                </c:pt>
                <c:pt idx="2" formatCode="0.0%">
                  <c:v>0.0921145703611457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0.075093399750934</c:v>
                </c:pt>
                <c:pt idx="1">
                  <c:v>0.075093399750934</c:v>
                </c:pt>
                <c:pt idx="2" formatCode="0.0%">
                  <c:v>0.075093399750934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0.0400822229140722</c:v>
                </c:pt>
                <c:pt idx="1">
                  <c:v>0.0400822229140722</c:v>
                </c:pt>
                <c:pt idx="2" formatCode="0.0%">
                  <c:v>0.0400822229140722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0.0577262219178082</c:v>
                </c:pt>
                <c:pt idx="1">
                  <c:v>0.0577262219178082</c:v>
                </c:pt>
                <c:pt idx="2" formatCode="0.0%">
                  <c:v>0.0577262219178082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0.0159077544209215</c:v>
                </c:pt>
                <c:pt idx="1">
                  <c:v>0.0159077544209215</c:v>
                </c:pt>
                <c:pt idx="2" formatCode="0.0%">
                  <c:v>0.0164630096402516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0.0387995917808219</c:v>
                </c:pt>
                <c:pt idx="1">
                  <c:v>0.0387995917808219</c:v>
                </c:pt>
                <c:pt idx="2" formatCode="0.0%">
                  <c:v>0.0387995917808219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0.00293284557907845</c:v>
                </c:pt>
                <c:pt idx="1">
                  <c:v>0.00293284557907845</c:v>
                </c:pt>
                <c:pt idx="2" formatCode="0.0%">
                  <c:v>0.00293284557907845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0.00116562889165629</c:v>
                </c:pt>
                <c:pt idx="1">
                  <c:v>0.00116562889165629</c:v>
                </c:pt>
                <c:pt idx="2" formatCode="0.0%">
                  <c:v>0.0011370216084815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0.0301887571606476</c:v>
                </c:pt>
                <c:pt idx="1">
                  <c:v>0.0301887571606476</c:v>
                </c:pt>
                <c:pt idx="2" formatCode="0.0%">
                  <c:v>0.0295960344984202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0.0220054662515567</c:v>
                </c:pt>
                <c:pt idx="1">
                  <c:v>0.0220054662515567</c:v>
                </c:pt>
                <c:pt idx="2" formatCode="0.0%">
                  <c:v>0.0220054662515567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0.000254981320049813</c:v>
                </c:pt>
                <c:pt idx="1">
                  <c:v>0.000254981320049813</c:v>
                </c:pt>
                <c:pt idx="2" formatCode="0.0%">
                  <c:v>8.90590776360481E-5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0.0271326276463263</c:v>
                </c:pt>
                <c:pt idx="1">
                  <c:v>0.0271326276463263</c:v>
                </c:pt>
                <c:pt idx="2" formatCode="0.0%">
                  <c:v>0.0267064524790301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0.00160647571606476</c:v>
                </c:pt>
                <c:pt idx="1">
                  <c:v>0.00160647571606476</c:v>
                </c:pt>
                <c:pt idx="2" formatCode="0.0%">
                  <c:v>0.00160647571606476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0.0294993773349938</c:v>
                </c:pt>
                <c:pt idx="1">
                  <c:v>0.0294993773349938</c:v>
                </c:pt>
                <c:pt idx="2" formatCode="0.0%">
                  <c:v>0.0318161271601027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0.0141402261519303</c:v>
                </c:pt>
                <c:pt idx="1">
                  <c:v>0.0141402261519303</c:v>
                </c:pt>
                <c:pt idx="2" formatCode="0.0%">
                  <c:v>0.0152507365905904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0.130390403985056</c:v>
                </c:pt>
                <c:pt idx="1">
                  <c:v>0.130390403985056</c:v>
                </c:pt>
                <c:pt idx="2" formatCode="0.0%">
                  <c:v>0.140630686083143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0.388055304358655</c:v>
                </c:pt>
                <c:pt idx="1">
                  <c:v>0.388055304358655</c:v>
                </c:pt>
                <c:pt idx="2" formatCode="0.0%">
                  <c:v>0.380304488729931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0.339897250311332</c:v>
                </c:pt>
                <c:pt idx="1">
                  <c:v>0.339897250311332</c:v>
                </c:pt>
                <c:pt idx="2" formatCode="0.0%">
                  <c:v>0.334638695713982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0012488"/>
        <c:axId val="-2099366376"/>
      </c:barChart>
      <c:catAx>
        <c:axId val="-2100012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366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366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012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1364.252752534009</c:v>
                </c:pt>
                <c:pt idx="1">
                  <c:v>1364.252752534009</c:v>
                </c:pt>
                <c:pt idx="2">
                  <c:v>1364.252752534009</c:v>
                </c:pt>
                <c:pt idx="3">
                  <c:v>1364.252752534009</c:v>
                </c:pt>
                <c:pt idx="4">
                  <c:v>1364.252752534009</c:v>
                </c:pt>
                <c:pt idx="5">
                  <c:v>1364.252752534009</c:v>
                </c:pt>
                <c:pt idx="6">
                  <c:v>1364.252752534009</c:v>
                </c:pt>
                <c:pt idx="7">
                  <c:v>1364.252752534009</c:v>
                </c:pt>
                <c:pt idx="8">
                  <c:v>1364.252752534009</c:v>
                </c:pt>
                <c:pt idx="9">
                  <c:v>1364.252752534009</c:v>
                </c:pt>
                <c:pt idx="10">
                  <c:v>1364.252752534009</c:v>
                </c:pt>
                <c:pt idx="11">
                  <c:v>1364.252752534009</c:v>
                </c:pt>
                <c:pt idx="12">
                  <c:v>1364.252752534009</c:v>
                </c:pt>
                <c:pt idx="13">
                  <c:v>1364.252752534009</c:v>
                </c:pt>
                <c:pt idx="14">
                  <c:v>1364.252752534009</c:v>
                </c:pt>
                <c:pt idx="15">
                  <c:v>1364.252752534009</c:v>
                </c:pt>
                <c:pt idx="16">
                  <c:v>1364.252752534009</c:v>
                </c:pt>
                <c:pt idx="17">
                  <c:v>1364.252752534009</c:v>
                </c:pt>
                <c:pt idx="18">
                  <c:v>1364.252752534009</c:v>
                </c:pt>
                <c:pt idx="19">
                  <c:v>1364.252752534009</c:v>
                </c:pt>
                <c:pt idx="20">
                  <c:v>1364.252752534009</c:v>
                </c:pt>
                <c:pt idx="21">
                  <c:v>1364.252752534009</c:v>
                </c:pt>
                <c:pt idx="22">
                  <c:v>1364.252752534009</c:v>
                </c:pt>
                <c:pt idx="23">
                  <c:v>1364.252752534009</c:v>
                </c:pt>
                <c:pt idx="24">
                  <c:v>1364.252752534009</c:v>
                </c:pt>
                <c:pt idx="25">
                  <c:v>1364.252752534009</c:v>
                </c:pt>
                <c:pt idx="26">
                  <c:v>1364.252752534009</c:v>
                </c:pt>
                <c:pt idx="27">
                  <c:v>1364.252752534009</c:v>
                </c:pt>
                <c:pt idx="28">
                  <c:v>1364.252752534009</c:v>
                </c:pt>
                <c:pt idx="29">
                  <c:v>1364.252752534009</c:v>
                </c:pt>
                <c:pt idx="30">
                  <c:v>1364.252752534009</c:v>
                </c:pt>
                <c:pt idx="31">
                  <c:v>1364.252752534009</c:v>
                </c:pt>
                <c:pt idx="32">
                  <c:v>1364.252752534009</c:v>
                </c:pt>
                <c:pt idx="33">
                  <c:v>1364.252752534009</c:v>
                </c:pt>
                <c:pt idx="34">
                  <c:v>1364.252752534009</c:v>
                </c:pt>
                <c:pt idx="35">
                  <c:v>1364.252752534009</c:v>
                </c:pt>
                <c:pt idx="36">
                  <c:v>1061.383395433267</c:v>
                </c:pt>
                <c:pt idx="37">
                  <c:v>1061.383395433267</c:v>
                </c:pt>
                <c:pt idx="38">
                  <c:v>1061.383395433267</c:v>
                </c:pt>
                <c:pt idx="39">
                  <c:v>1061.383395433267</c:v>
                </c:pt>
                <c:pt idx="40">
                  <c:v>1061.383395433267</c:v>
                </c:pt>
                <c:pt idx="41">
                  <c:v>1061.383395433267</c:v>
                </c:pt>
                <c:pt idx="42">
                  <c:v>1061.383395433267</c:v>
                </c:pt>
                <c:pt idx="43">
                  <c:v>1061.383395433267</c:v>
                </c:pt>
                <c:pt idx="44">
                  <c:v>1061.383395433267</c:v>
                </c:pt>
                <c:pt idx="45">
                  <c:v>1061.383395433267</c:v>
                </c:pt>
                <c:pt idx="46">
                  <c:v>1061.383395433267</c:v>
                </c:pt>
                <c:pt idx="47">
                  <c:v>1061.383395433267</c:v>
                </c:pt>
                <c:pt idx="48">
                  <c:v>1061.383395433267</c:v>
                </c:pt>
                <c:pt idx="49">
                  <c:v>1061.383395433267</c:v>
                </c:pt>
                <c:pt idx="50">
                  <c:v>1061.383395433267</c:v>
                </c:pt>
                <c:pt idx="51">
                  <c:v>1061.383395433267</c:v>
                </c:pt>
                <c:pt idx="52">
                  <c:v>1061.383395433267</c:v>
                </c:pt>
                <c:pt idx="53">
                  <c:v>1061.383395433267</c:v>
                </c:pt>
                <c:pt idx="54">
                  <c:v>1061.383395433267</c:v>
                </c:pt>
                <c:pt idx="55">
                  <c:v>1061.383395433267</c:v>
                </c:pt>
                <c:pt idx="56">
                  <c:v>1061.383395433267</c:v>
                </c:pt>
                <c:pt idx="57">
                  <c:v>1061.383395433267</c:v>
                </c:pt>
                <c:pt idx="58">
                  <c:v>1061.383395433267</c:v>
                </c:pt>
                <c:pt idx="59">
                  <c:v>1424.672494612111</c:v>
                </c:pt>
                <c:pt idx="60">
                  <c:v>1424.672494612111</c:v>
                </c:pt>
                <c:pt idx="61">
                  <c:v>1424.672494612111</c:v>
                </c:pt>
                <c:pt idx="62">
                  <c:v>1424.672494612111</c:v>
                </c:pt>
                <c:pt idx="63">
                  <c:v>1424.672494612111</c:v>
                </c:pt>
                <c:pt idx="64">
                  <c:v>1424.672494612111</c:v>
                </c:pt>
                <c:pt idx="65">
                  <c:v>1424.672494612111</c:v>
                </c:pt>
                <c:pt idx="66">
                  <c:v>1424.672494612111</c:v>
                </c:pt>
                <c:pt idx="67">
                  <c:v>1424.672494612111</c:v>
                </c:pt>
                <c:pt idx="68">
                  <c:v>1424.672494612111</c:v>
                </c:pt>
                <c:pt idx="69">
                  <c:v>1424.672494612111</c:v>
                </c:pt>
                <c:pt idx="70">
                  <c:v>1424.672494612111</c:v>
                </c:pt>
                <c:pt idx="71">
                  <c:v>1424.672494612111</c:v>
                </c:pt>
                <c:pt idx="72">
                  <c:v>1424.672494612111</c:v>
                </c:pt>
                <c:pt idx="73">
                  <c:v>1424.672494612111</c:v>
                </c:pt>
                <c:pt idx="74">
                  <c:v>1424.672494612111</c:v>
                </c:pt>
                <c:pt idx="75">
                  <c:v>1424.672494612111</c:v>
                </c:pt>
                <c:pt idx="76">
                  <c:v>1424.672494612111</c:v>
                </c:pt>
                <c:pt idx="77">
                  <c:v>1424.672494612111</c:v>
                </c:pt>
                <c:pt idx="78">
                  <c:v>1424.672494612111</c:v>
                </c:pt>
                <c:pt idx="79">
                  <c:v>1424.672494612111</c:v>
                </c:pt>
                <c:pt idx="80">
                  <c:v>1424.672494612111</c:v>
                </c:pt>
                <c:pt idx="81">
                  <c:v>1424.672494612111</c:v>
                </c:pt>
                <c:pt idx="82">
                  <c:v>1424.672494612111</c:v>
                </c:pt>
                <c:pt idx="83">
                  <c:v>1424.672494612111</c:v>
                </c:pt>
                <c:pt idx="84">
                  <c:v>1424.672494612111</c:v>
                </c:pt>
                <c:pt idx="85">
                  <c:v>1424.672494612111</c:v>
                </c:pt>
                <c:pt idx="86">
                  <c:v>1801.33890055407</c:v>
                </c:pt>
                <c:pt idx="87">
                  <c:v>1801.33890055407</c:v>
                </c:pt>
                <c:pt idx="88">
                  <c:v>1801.33890055407</c:v>
                </c:pt>
                <c:pt idx="89">
                  <c:v>1801.33890055407</c:v>
                </c:pt>
                <c:pt idx="90">
                  <c:v>1801.33890055407</c:v>
                </c:pt>
                <c:pt idx="91">
                  <c:v>1801.33890055407</c:v>
                </c:pt>
                <c:pt idx="92">
                  <c:v>1801.33890055407</c:v>
                </c:pt>
                <c:pt idx="93">
                  <c:v>1801.33890055407</c:v>
                </c:pt>
                <c:pt idx="94">
                  <c:v>1801.33890055407</c:v>
                </c:pt>
                <c:pt idx="95">
                  <c:v>1801.33890055407</c:v>
                </c:pt>
                <c:pt idx="96">
                  <c:v>1801.33890055407</c:v>
                </c:pt>
                <c:pt idx="97">
                  <c:v>1801.33890055407</c:v>
                </c:pt>
                <c:pt idx="98">
                  <c:v>1801.33890055407</c:v>
                </c:pt>
                <c:pt idx="99">
                  <c:v>1801.33890055407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35.0</c:v>
                </c:pt>
                <c:pt idx="37">
                  <c:v>35.0</c:v>
                </c:pt>
                <c:pt idx="38">
                  <c:v>35.0</c:v>
                </c:pt>
                <c:pt idx="39">
                  <c:v>35.0</c:v>
                </c:pt>
                <c:pt idx="40">
                  <c:v>35.0</c:v>
                </c:pt>
                <c:pt idx="41">
                  <c:v>35.0</c:v>
                </c:pt>
                <c:pt idx="42">
                  <c:v>35.0</c:v>
                </c:pt>
                <c:pt idx="43">
                  <c:v>35.0</c:v>
                </c:pt>
                <c:pt idx="44">
                  <c:v>35.0</c:v>
                </c:pt>
                <c:pt idx="45">
                  <c:v>35.0</c:v>
                </c:pt>
                <c:pt idx="46">
                  <c:v>35.0</c:v>
                </c:pt>
                <c:pt idx="47">
                  <c:v>35.0</c:v>
                </c:pt>
                <c:pt idx="48">
                  <c:v>35.0</c:v>
                </c:pt>
                <c:pt idx="49">
                  <c:v>35.0</c:v>
                </c:pt>
                <c:pt idx="50">
                  <c:v>35.0</c:v>
                </c:pt>
                <c:pt idx="51">
                  <c:v>35.0</c:v>
                </c:pt>
                <c:pt idx="52">
                  <c:v>35.0</c:v>
                </c:pt>
                <c:pt idx="53">
                  <c:v>35.0</c:v>
                </c:pt>
                <c:pt idx="54">
                  <c:v>35.0</c:v>
                </c:pt>
                <c:pt idx="55">
                  <c:v>35.0</c:v>
                </c:pt>
                <c:pt idx="56">
                  <c:v>35.0</c:v>
                </c:pt>
                <c:pt idx="57">
                  <c:v>35.0</c:v>
                </c:pt>
                <c:pt idx="58">
                  <c:v>35.0</c:v>
                </c:pt>
                <c:pt idx="59">
                  <c:v>1253.0</c:v>
                </c:pt>
                <c:pt idx="60">
                  <c:v>1253.0</c:v>
                </c:pt>
                <c:pt idx="61">
                  <c:v>1253.0</c:v>
                </c:pt>
                <c:pt idx="62">
                  <c:v>1253.0</c:v>
                </c:pt>
                <c:pt idx="63">
                  <c:v>1253.0</c:v>
                </c:pt>
                <c:pt idx="64">
                  <c:v>1253.0</c:v>
                </c:pt>
                <c:pt idx="65">
                  <c:v>1253.0</c:v>
                </c:pt>
                <c:pt idx="66">
                  <c:v>1253.0</c:v>
                </c:pt>
                <c:pt idx="67">
                  <c:v>1253.0</c:v>
                </c:pt>
                <c:pt idx="68">
                  <c:v>1253.0</c:v>
                </c:pt>
                <c:pt idx="69">
                  <c:v>1253.0</c:v>
                </c:pt>
                <c:pt idx="70">
                  <c:v>1253.0</c:v>
                </c:pt>
                <c:pt idx="71">
                  <c:v>1253.0</c:v>
                </c:pt>
                <c:pt idx="72">
                  <c:v>1253.0</c:v>
                </c:pt>
                <c:pt idx="73">
                  <c:v>1253.0</c:v>
                </c:pt>
                <c:pt idx="74">
                  <c:v>1253.0</c:v>
                </c:pt>
                <c:pt idx="75">
                  <c:v>1253.0</c:v>
                </c:pt>
                <c:pt idx="76">
                  <c:v>1253.0</c:v>
                </c:pt>
                <c:pt idx="77">
                  <c:v>1253.0</c:v>
                </c:pt>
                <c:pt idx="78">
                  <c:v>1253.0</c:v>
                </c:pt>
                <c:pt idx="79">
                  <c:v>1253.0</c:v>
                </c:pt>
                <c:pt idx="80">
                  <c:v>1253.0</c:v>
                </c:pt>
                <c:pt idx="81">
                  <c:v>1253.0</c:v>
                </c:pt>
                <c:pt idx="82">
                  <c:v>1253.0</c:v>
                </c:pt>
                <c:pt idx="83">
                  <c:v>1253.0</c:v>
                </c:pt>
                <c:pt idx="84">
                  <c:v>1253.0</c:v>
                </c:pt>
                <c:pt idx="85">
                  <c:v>1253.0</c:v>
                </c:pt>
                <c:pt idx="86">
                  <c:v>19158.4375</c:v>
                </c:pt>
                <c:pt idx="87">
                  <c:v>19158.4375</c:v>
                </c:pt>
                <c:pt idx="88">
                  <c:v>19158.4375</c:v>
                </c:pt>
                <c:pt idx="89">
                  <c:v>19158.4375</c:v>
                </c:pt>
                <c:pt idx="90">
                  <c:v>19158.4375</c:v>
                </c:pt>
                <c:pt idx="91">
                  <c:v>19158.4375</c:v>
                </c:pt>
                <c:pt idx="92">
                  <c:v>19158.4375</c:v>
                </c:pt>
                <c:pt idx="93">
                  <c:v>19158.4375</c:v>
                </c:pt>
                <c:pt idx="94">
                  <c:v>19158.4375</c:v>
                </c:pt>
                <c:pt idx="95">
                  <c:v>19158.4375</c:v>
                </c:pt>
                <c:pt idx="96">
                  <c:v>19158.4375</c:v>
                </c:pt>
                <c:pt idx="97">
                  <c:v>19158.4375</c:v>
                </c:pt>
                <c:pt idx="98">
                  <c:v>19158.4375</c:v>
                </c:pt>
                <c:pt idx="99">
                  <c:v>19158.4375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416.7930966410084</c:v>
                </c:pt>
                <c:pt idx="1">
                  <c:v>416.7930966410084</c:v>
                </c:pt>
                <c:pt idx="2">
                  <c:v>416.7930966410084</c:v>
                </c:pt>
                <c:pt idx="3">
                  <c:v>416.7930966410084</c:v>
                </c:pt>
                <c:pt idx="4">
                  <c:v>416.7930966410084</c:v>
                </c:pt>
                <c:pt idx="5">
                  <c:v>416.7930966410084</c:v>
                </c:pt>
                <c:pt idx="6">
                  <c:v>416.7930966410084</c:v>
                </c:pt>
                <c:pt idx="7">
                  <c:v>416.7930966410084</c:v>
                </c:pt>
                <c:pt idx="8">
                  <c:v>416.7930966410084</c:v>
                </c:pt>
                <c:pt idx="9">
                  <c:v>416.7930966410084</c:v>
                </c:pt>
                <c:pt idx="10">
                  <c:v>416.7930966410084</c:v>
                </c:pt>
                <c:pt idx="11">
                  <c:v>416.7930966410084</c:v>
                </c:pt>
                <c:pt idx="12">
                  <c:v>416.7930966410084</c:v>
                </c:pt>
                <c:pt idx="13">
                  <c:v>416.7930966410084</c:v>
                </c:pt>
                <c:pt idx="14">
                  <c:v>416.7930966410084</c:v>
                </c:pt>
                <c:pt idx="15">
                  <c:v>416.7930966410084</c:v>
                </c:pt>
                <c:pt idx="16">
                  <c:v>416.7930966410084</c:v>
                </c:pt>
                <c:pt idx="17">
                  <c:v>416.7930966410084</c:v>
                </c:pt>
                <c:pt idx="18">
                  <c:v>416.7930966410084</c:v>
                </c:pt>
                <c:pt idx="19">
                  <c:v>416.7930966410084</c:v>
                </c:pt>
                <c:pt idx="20">
                  <c:v>416.7930966410084</c:v>
                </c:pt>
                <c:pt idx="21">
                  <c:v>416.7930966410084</c:v>
                </c:pt>
                <c:pt idx="22">
                  <c:v>416.7930966410084</c:v>
                </c:pt>
                <c:pt idx="23">
                  <c:v>416.7930966410084</c:v>
                </c:pt>
                <c:pt idx="24">
                  <c:v>416.7930966410084</c:v>
                </c:pt>
                <c:pt idx="25">
                  <c:v>416.7930966410084</c:v>
                </c:pt>
                <c:pt idx="26">
                  <c:v>416.7930966410084</c:v>
                </c:pt>
                <c:pt idx="27">
                  <c:v>416.7930966410084</c:v>
                </c:pt>
                <c:pt idx="28">
                  <c:v>416.7930966410084</c:v>
                </c:pt>
                <c:pt idx="29">
                  <c:v>416.7930966410084</c:v>
                </c:pt>
                <c:pt idx="30">
                  <c:v>416.7930966410084</c:v>
                </c:pt>
                <c:pt idx="31">
                  <c:v>416.7930966410084</c:v>
                </c:pt>
                <c:pt idx="32">
                  <c:v>416.7930966410084</c:v>
                </c:pt>
                <c:pt idx="33">
                  <c:v>416.7930966410084</c:v>
                </c:pt>
                <c:pt idx="34">
                  <c:v>416.7930966410084</c:v>
                </c:pt>
                <c:pt idx="35">
                  <c:v>416.7930966410084</c:v>
                </c:pt>
                <c:pt idx="36">
                  <c:v>1212.409687220082</c:v>
                </c:pt>
                <c:pt idx="37">
                  <c:v>1212.409687220082</c:v>
                </c:pt>
                <c:pt idx="38">
                  <c:v>1212.409687220082</c:v>
                </c:pt>
                <c:pt idx="39">
                  <c:v>1212.409687220082</c:v>
                </c:pt>
                <c:pt idx="40">
                  <c:v>1212.409687220082</c:v>
                </c:pt>
                <c:pt idx="41">
                  <c:v>1212.409687220082</c:v>
                </c:pt>
                <c:pt idx="42">
                  <c:v>1212.409687220082</c:v>
                </c:pt>
                <c:pt idx="43">
                  <c:v>1212.409687220082</c:v>
                </c:pt>
                <c:pt idx="44">
                  <c:v>1212.409687220082</c:v>
                </c:pt>
                <c:pt idx="45">
                  <c:v>1212.409687220082</c:v>
                </c:pt>
                <c:pt idx="46">
                  <c:v>1212.409687220082</c:v>
                </c:pt>
                <c:pt idx="47">
                  <c:v>1212.409687220082</c:v>
                </c:pt>
                <c:pt idx="48">
                  <c:v>1212.409687220082</c:v>
                </c:pt>
                <c:pt idx="49">
                  <c:v>1212.409687220082</c:v>
                </c:pt>
                <c:pt idx="50">
                  <c:v>1212.409687220082</c:v>
                </c:pt>
                <c:pt idx="51">
                  <c:v>1212.409687220082</c:v>
                </c:pt>
                <c:pt idx="52">
                  <c:v>1212.409687220082</c:v>
                </c:pt>
                <c:pt idx="53">
                  <c:v>1212.409687220082</c:v>
                </c:pt>
                <c:pt idx="54">
                  <c:v>1212.409687220082</c:v>
                </c:pt>
                <c:pt idx="55">
                  <c:v>1212.409687220082</c:v>
                </c:pt>
                <c:pt idx="56">
                  <c:v>1212.409687220082</c:v>
                </c:pt>
                <c:pt idx="57">
                  <c:v>1212.409687220082</c:v>
                </c:pt>
                <c:pt idx="58">
                  <c:v>1212.409687220082</c:v>
                </c:pt>
                <c:pt idx="59">
                  <c:v>1493.627921375626</c:v>
                </c:pt>
                <c:pt idx="60">
                  <c:v>1493.627921375626</c:v>
                </c:pt>
                <c:pt idx="61">
                  <c:v>1493.627921375626</c:v>
                </c:pt>
                <c:pt idx="62">
                  <c:v>1493.627921375626</c:v>
                </c:pt>
                <c:pt idx="63">
                  <c:v>1493.627921375626</c:v>
                </c:pt>
                <c:pt idx="64">
                  <c:v>1493.627921375626</c:v>
                </c:pt>
                <c:pt idx="65">
                  <c:v>1493.627921375626</c:v>
                </c:pt>
                <c:pt idx="66">
                  <c:v>1493.627921375626</c:v>
                </c:pt>
                <c:pt idx="67">
                  <c:v>1493.627921375626</c:v>
                </c:pt>
                <c:pt idx="68">
                  <c:v>1493.627921375626</c:v>
                </c:pt>
                <c:pt idx="69">
                  <c:v>1493.627921375626</c:v>
                </c:pt>
                <c:pt idx="70">
                  <c:v>1493.627921375626</c:v>
                </c:pt>
                <c:pt idx="71">
                  <c:v>1493.627921375626</c:v>
                </c:pt>
                <c:pt idx="72">
                  <c:v>1493.627921375626</c:v>
                </c:pt>
                <c:pt idx="73">
                  <c:v>1493.627921375626</c:v>
                </c:pt>
                <c:pt idx="74">
                  <c:v>1493.627921375626</c:v>
                </c:pt>
                <c:pt idx="75">
                  <c:v>1493.627921375626</c:v>
                </c:pt>
                <c:pt idx="76">
                  <c:v>1493.627921375626</c:v>
                </c:pt>
                <c:pt idx="77">
                  <c:v>1493.627921375626</c:v>
                </c:pt>
                <c:pt idx="78">
                  <c:v>1493.627921375626</c:v>
                </c:pt>
                <c:pt idx="79">
                  <c:v>1493.627921375626</c:v>
                </c:pt>
                <c:pt idx="80">
                  <c:v>1493.627921375626</c:v>
                </c:pt>
                <c:pt idx="81">
                  <c:v>1493.627921375626</c:v>
                </c:pt>
                <c:pt idx="82">
                  <c:v>1493.627921375626</c:v>
                </c:pt>
                <c:pt idx="83">
                  <c:v>1493.627921375626</c:v>
                </c:pt>
                <c:pt idx="84">
                  <c:v>1493.627921375626</c:v>
                </c:pt>
                <c:pt idx="85">
                  <c:v>1493.627921375626</c:v>
                </c:pt>
                <c:pt idx="86">
                  <c:v>1423.091489326887</c:v>
                </c:pt>
                <c:pt idx="87">
                  <c:v>1423.091489326887</c:v>
                </c:pt>
                <c:pt idx="88">
                  <c:v>1423.091489326887</c:v>
                </c:pt>
                <c:pt idx="89">
                  <c:v>1423.091489326887</c:v>
                </c:pt>
                <c:pt idx="90">
                  <c:v>1423.091489326887</c:v>
                </c:pt>
                <c:pt idx="91">
                  <c:v>1423.091489326887</c:v>
                </c:pt>
                <c:pt idx="92">
                  <c:v>1423.091489326887</c:v>
                </c:pt>
                <c:pt idx="93">
                  <c:v>1423.091489326887</c:v>
                </c:pt>
                <c:pt idx="94">
                  <c:v>1423.091489326887</c:v>
                </c:pt>
                <c:pt idx="95">
                  <c:v>1423.091489326887</c:v>
                </c:pt>
                <c:pt idx="96">
                  <c:v>1423.091489326887</c:v>
                </c:pt>
                <c:pt idx="97">
                  <c:v>1423.091489326887</c:v>
                </c:pt>
                <c:pt idx="98">
                  <c:v>1423.091489326887</c:v>
                </c:pt>
                <c:pt idx="99">
                  <c:v>1423.091489326887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10.0</c:v>
                </c:pt>
                <c:pt idx="43">
                  <c:v>10.0</c:v>
                </c:pt>
                <c:pt idx="44">
                  <c:v>10.0</c:v>
                </c:pt>
                <c:pt idx="45">
                  <c:v>10.0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10.0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81.25</c:v>
                </c:pt>
                <c:pt idx="87">
                  <c:v>81.25</c:v>
                </c:pt>
                <c:pt idx="88">
                  <c:v>81.25</c:v>
                </c:pt>
                <c:pt idx="89">
                  <c:v>81.25</c:v>
                </c:pt>
                <c:pt idx="90">
                  <c:v>81.25</c:v>
                </c:pt>
                <c:pt idx="91">
                  <c:v>81.25</c:v>
                </c:pt>
                <c:pt idx="92">
                  <c:v>81.25</c:v>
                </c:pt>
                <c:pt idx="93">
                  <c:v>81.25</c:v>
                </c:pt>
                <c:pt idx="94">
                  <c:v>81.25</c:v>
                </c:pt>
                <c:pt idx="95">
                  <c:v>81.25</c:v>
                </c:pt>
                <c:pt idx="96">
                  <c:v>81.25</c:v>
                </c:pt>
                <c:pt idx="97">
                  <c:v>81.25</c:v>
                </c:pt>
                <c:pt idx="98">
                  <c:v>81.25</c:v>
                </c:pt>
                <c:pt idx="99">
                  <c:v>81.25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2000.0</c:v>
                </c:pt>
                <c:pt idx="37">
                  <c:v>2000.0</c:v>
                </c:pt>
                <c:pt idx="38">
                  <c:v>2000.0</c:v>
                </c:pt>
                <c:pt idx="39">
                  <c:v>2000.0</c:v>
                </c:pt>
                <c:pt idx="40">
                  <c:v>2000.0</c:v>
                </c:pt>
                <c:pt idx="41">
                  <c:v>2000.0</c:v>
                </c:pt>
                <c:pt idx="42">
                  <c:v>2000.0</c:v>
                </c:pt>
                <c:pt idx="43">
                  <c:v>2000.0</c:v>
                </c:pt>
                <c:pt idx="44">
                  <c:v>2000.0</c:v>
                </c:pt>
                <c:pt idx="45">
                  <c:v>2000.0</c:v>
                </c:pt>
                <c:pt idx="46">
                  <c:v>2000.0</c:v>
                </c:pt>
                <c:pt idx="47">
                  <c:v>2000.0</c:v>
                </c:pt>
                <c:pt idx="48">
                  <c:v>2000.0</c:v>
                </c:pt>
                <c:pt idx="49">
                  <c:v>2000.0</c:v>
                </c:pt>
                <c:pt idx="50">
                  <c:v>2000.0</c:v>
                </c:pt>
                <c:pt idx="51">
                  <c:v>2000.0</c:v>
                </c:pt>
                <c:pt idx="52">
                  <c:v>2000.0</c:v>
                </c:pt>
                <c:pt idx="53">
                  <c:v>2000.0</c:v>
                </c:pt>
                <c:pt idx="54">
                  <c:v>2000.0</c:v>
                </c:pt>
                <c:pt idx="55">
                  <c:v>2000.0</c:v>
                </c:pt>
                <c:pt idx="56">
                  <c:v>2000.0</c:v>
                </c:pt>
                <c:pt idx="57">
                  <c:v>2000.0</c:v>
                </c:pt>
                <c:pt idx="58">
                  <c:v>2000.0</c:v>
                </c:pt>
                <c:pt idx="59">
                  <c:v>6750.0</c:v>
                </c:pt>
                <c:pt idx="60">
                  <c:v>6750.0</c:v>
                </c:pt>
                <c:pt idx="61">
                  <c:v>6750.0</c:v>
                </c:pt>
                <c:pt idx="62">
                  <c:v>6750.0</c:v>
                </c:pt>
                <c:pt idx="63">
                  <c:v>6750.0</c:v>
                </c:pt>
                <c:pt idx="64">
                  <c:v>6750.0</c:v>
                </c:pt>
                <c:pt idx="65">
                  <c:v>6750.0</c:v>
                </c:pt>
                <c:pt idx="66">
                  <c:v>6750.0</c:v>
                </c:pt>
                <c:pt idx="67">
                  <c:v>6750.0</c:v>
                </c:pt>
                <c:pt idx="68">
                  <c:v>6750.0</c:v>
                </c:pt>
                <c:pt idx="69">
                  <c:v>6750.0</c:v>
                </c:pt>
                <c:pt idx="70">
                  <c:v>6750.0</c:v>
                </c:pt>
                <c:pt idx="71">
                  <c:v>6750.0</c:v>
                </c:pt>
                <c:pt idx="72">
                  <c:v>6750.0</c:v>
                </c:pt>
                <c:pt idx="73">
                  <c:v>6750.0</c:v>
                </c:pt>
                <c:pt idx="74">
                  <c:v>6750.0</c:v>
                </c:pt>
                <c:pt idx="75">
                  <c:v>6750.0</c:v>
                </c:pt>
                <c:pt idx="76">
                  <c:v>6750.0</c:v>
                </c:pt>
                <c:pt idx="77">
                  <c:v>6750.0</c:v>
                </c:pt>
                <c:pt idx="78">
                  <c:v>6750.0</c:v>
                </c:pt>
                <c:pt idx="79">
                  <c:v>6750.0</c:v>
                </c:pt>
                <c:pt idx="80">
                  <c:v>6750.0</c:v>
                </c:pt>
                <c:pt idx="81">
                  <c:v>6750.0</c:v>
                </c:pt>
                <c:pt idx="82">
                  <c:v>6750.0</c:v>
                </c:pt>
                <c:pt idx="83">
                  <c:v>6750.0</c:v>
                </c:pt>
                <c:pt idx="84">
                  <c:v>6750.0</c:v>
                </c:pt>
                <c:pt idx="85">
                  <c:v>6750.0</c:v>
                </c:pt>
                <c:pt idx="86">
                  <c:v>34375.0</c:v>
                </c:pt>
                <c:pt idx="87">
                  <c:v>34375.0</c:v>
                </c:pt>
                <c:pt idx="88">
                  <c:v>34375.0</c:v>
                </c:pt>
                <c:pt idx="89">
                  <c:v>34375.0</c:v>
                </c:pt>
                <c:pt idx="90">
                  <c:v>34375.0</c:v>
                </c:pt>
                <c:pt idx="91">
                  <c:v>34375.0</c:v>
                </c:pt>
                <c:pt idx="92">
                  <c:v>34375.0</c:v>
                </c:pt>
                <c:pt idx="93">
                  <c:v>34375.0</c:v>
                </c:pt>
                <c:pt idx="94">
                  <c:v>34375.0</c:v>
                </c:pt>
                <c:pt idx="95">
                  <c:v>34375.0</c:v>
                </c:pt>
                <c:pt idx="96">
                  <c:v>34375.0</c:v>
                </c:pt>
                <c:pt idx="97">
                  <c:v>34375.0</c:v>
                </c:pt>
                <c:pt idx="98">
                  <c:v>34375.0</c:v>
                </c:pt>
                <c:pt idx="99">
                  <c:v>34375.0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72.05492452733584</c:v>
                </c:pt>
                <c:pt idx="1">
                  <c:v>72.05492452733584</c:v>
                </c:pt>
                <c:pt idx="2">
                  <c:v>72.05492452733584</c:v>
                </c:pt>
                <c:pt idx="3">
                  <c:v>72.05492452733584</c:v>
                </c:pt>
                <c:pt idx="4">
                  <c:v>72.05492452733584</c:v>
                </c:pt>
                <c:pt idx="5">
                  <c:v>72.05492452733584</c:v>
                </c:pt>
                <c:pt idx="6">
                  <c:v>72.05492452733584</c:v>
                </c:pt>
                <c:pt idx="7">
                  <c:v>72.05492452733584</c:v>
                </c:pt>
                <c:pt idx="8">
                  <c:v>72.05492452733584</c:v>
                </c:pt>
                <c:pt idx="9">
                  <c:v>72.05492452733584</c:v>
                </c:pt>
                <c:pt idx="10">
                  <c:v>72.05492452733584</c:v>
                </c:pt>
                <c:pt idx="11">
                  <c:v>72.05492452733584</c:v>
                </c:pt>
                <c:pt idx="12">
                  <c:v>72.05492452733584</c:v>
                </c:pt>
                <c:pt idx="13">
                  <c:v>72.05492452733584</c:v>
                </c:pt>
                <c:pt idx="14">
                  <c:v>72.05492452733584</c:v>
                </c:pt>
                <c:pt idx="15">
                  <c:v>72.05492452733584</c:v>
                </c:pt>
                <c:pt idx="16">
                  <c:v>72.05492452733584</c:v>
                </c:pt>
                <c:pt idx="17">
                  <c:v>72.05492452733584</c:v>
                </c:pt>
                <c:pt idx="18">
                  <c:v>72.05492452733584</c:v>
                </c:pt>
                <c:pt idx="19">
                  <c:v>72.05492452733584</c:v>
                </c:pt>
                <c:pt idx="20">
                  <c:v>72.05492452733584</c:v>
                </c:pt>
                <c:pt idx="21">
                  <c:v>72.05492452733584</c:v>
                </c:pt>
                <c:pt idx="22">
                  <c:v>72.05492452733584</c:v>
                </c:pt>
                <c:pt idx="23">
                  <c:v>72.05492452733584</c:v>
                </c:pt>
                <c:pt idx="24">
                  <c:v>72.05492452733584</c:v>
                </c:pt>
                <c:pt idx="25">
                  <c:v>72.05492452733584</c:v>
                </c:pt>
                <c:pt idx="26">
                  <c:v>72.05492452733584</c:v>
                </c:pt>
                <c:pt idx="27">
                  <c:v>72.05492452733584</c:v>
                </c:pt>
                <c:pt idx="28">
                  <c:v>72.05492452733584</c:v>
                </c:pt>
                <c:pt idx="29">
                  <c:v>72.05492452733584</c:v>
                </c:pt>
                <c:pt idx="30">
                  <c:v>72.05492452733584</c:v>
                </c:pt>
                <c:pt idx="31">
                  <c:v>72.05492452733584</c:v>
                </c:pt>
                <c:pt idx="32">
                  <c:v>72.05492452733584</c:v>
                </c:pt>
                <c:pt idx="33">
                  <c:v>72.05492452733584</c:v>
                </c:pt>
                <c:pt idx="34">
                  <c:v>72.05492452733584</c:v>
                </c:pt>
                <c:pt idx="35">
                  <c:v>72.05492452733584</c:v>
                </c:pt>
                <c:pt idx="36">
                  <c:v>251.1816722590916</c:v>
                </c:pt>
                <c:pt idx="37">
                  <c:v>251.1816722590916</c:v>
                </c:pt>
                <c:pt idx="38">
                  <c:v>251.1816722590916</c:v>
                </c:pt>
                <c:pt idx="39">
                  <c:v>251.1816722590916</c:v>
                </c:pt>
                <c:pt idx="40">
                  <c:v>251.1816722590916</c:v>
                </c:pt>
                <c:pt idx="41">
                  <c:v>251.1816722590916</c:v>
                </c:pt>
                <c:pt idx="42">
                  <c:v>251.1816722590916</c:v>
                </c:pt>
                <c:pt idx="43">
                  <c:v>251.1816722590916</c:v>
                </c:pt>
                <c:pt idx="44">
                  <c:v>251.1816722590916</c:v>
                </c:pt>
                <c:pt idx="45">
                  <c:v>251.1816722590916</c:v>
                </c:pt>
                <c:pt idx="46">
                  <c:v>251.1816722590916</c:v>
                </c:pt>
                <c:pt idx="47">
                  <c:v>251.1816722590916</c:v>
                </c:pt>
                <c:pt idx="48">
                  <c:v>251.1816722590916</c:v>
                </c:pt>
                <c:pt idx="49">
                  <c:v>251.1816722590916</c:v>
                </c:pt>
                <c:pt idx="50">
                  <c:v>251.1816722590916</c:v>
                </c:pt>
                <c:pt idx="51">
                  <c:v>251.1816722590916</c:v>
                </c:pt>
                <c:pt idx="52">
                  <c:v>251.1816722590916</c:v>
                </c:pt>
                <c:pt idx="53">
                  <c:v>251.1816722590916</c:v>
                </c:pt>
                <c:pt idx="54">
                  <c:v>251.1816722590916</c:v>
                </c:pt>
                <c:pt idx="55">
                  <c:v>251.1816722590916</c:v>
                </c:pt>
                <c:pt idx="56">
                  <c:v>251.1816722590916</c:v>
                </c:pt>
                <c:pt idx="57">
                  <c:v>251.1816722590916</c:v>
                </c:pt>
                <c:pt idx="58">
                  <c:v>251.1816722590916</c:v>
                </c:pt>
                <c:pt idx="59">
                  <c:v>212.5575407476378</c:v>
                </c:pt>
                <c:pt idx="60">
                  <c:v>212.5575407476378</c:v>
                </c:pt>
                <c:pt idx="61">
                  <c:v>212.5575407476378</c:v>
                </c:pt>
                <c:pt idx="62">
                  <c:v>212.5575407476378</c:v>
                </c:pt>
                <c:pt idx="63">
                  <c:v>212.5575407476378</c:v>
                </c:pt>
                <c:pt idx="64">
                  <c:v>212.5575407476378</c:v>
                </c:pt>
                <c:pt idx="65">
                  <c:v>212.5575407476378</c:v>
                </c:pt>
                <c:pt idx="66">
                  <c:v>212.5575407476378</c:v>
                </c:pt>
                <c:pt idx="67">
                  <c:v>212.5575407476378</c:v>
                </c:pt>
                <c:pt idx="68">
                  <c:v>212.5575407476378</c:v>
                </c:pt>
                <c:pt idx="69">
                  <c:v>212.5575407476378</c:v>
                </c:pt>
                <c:pt idx="70">
                  <c:v>212.5575407476378</c:v>
                </c:pt>
                <c:pt idx="71">
                  <c:v>212.5575407476378</c:v>
                </c:pt>
                <c:pt idx="72">
                  <c:v>212.5575407476378</c:v>
                </c:pt>
                <c:pt idx="73">
                  <c:v>212.5575407476378</c:v>
                </c:pt>
                <c:pt idx="74">
                  <c:v>212.5575407476378</c:v>
                </c:pt>
                <c:pt idx="75">
                  <c:v>212.5575407476378</c:v>
                </c:pt>
                <c:pt idx="76">
                  <c:v>212.5575407476378</c:v>
                </c:pt>
                <c:pt idx="77">
                  <c:v>212.5575407476378</c:v>
                </c:pt>
                <c:pt idx="78">
                  <c:v>212.5575407476378</c:v>
                </c:pt>
                <c:pt idx="79">
                  <c:v>212.5575407476378</c:v>
                </c:pt>
                <c:pt idx="80">
                  <c:v>212.5575407476378</c:v>
                </c:pt>
                <c:pt idx="81">
                  <c:v>212.5575407476378</c:v>
                </c:pt>
                <c:pt idx="82">
                  <c:v>212.5575407476378</c:v>
                </c:pt>
                <c:pt idx="83">
                  <c:v>212.5575407476378</c:v>
                </c:pt>
                <c:pt idx="84">
                  <c:v>212.5575407476378</c:v>
                </c:pt>
                <c:pt idx="85">
                  <c:v>212.5575407476378</c:v>
                </c:pt>
                <c:pt idx="86">
                  <c:v>72.05492452733584</c:v>
                </c:pt>
                <c:pt idx="87">
                  <c:v>72.05492452733584</c:v>
                </c:pt>
                <c:pt idx="88">
                  <c:v>72.05492452733584</c:v>
                </c:pt>
                <c:pt idx="89">
                  <c:v>72.05492452733584</c:v>
                </c:pt>
                <c:pt idx="90">
                  <c:v>72.05492452733584</c:v>
                </c:pt>
                <c:pt idx="91">
                  <c:v>72.05492452733584</c:v>
                </c:pt>
                <c:pt idx="92">
                  <c:v>72.05492452733584</c:v>
                </c:pt>
                <c:pt idx="93">
                  <c:v>72.05492452733584</c:v>
                </c:pt>
                <c:pt idx="94">
                  <c:v>72.05492452733584</c:v>
                </c:pt>
                <c:pt idx="95">
                  <c:v>72.05492452733584</c:v>
                </c:pt>
                <c:pt idx="96">
                  <c:v>72.05492452733584</c:v>
                </c:pt>
                <c:pt idx="97">
                  <c:v>72.05492452733584</c:v>
                </c:pt>
                <c:pt idx="98">
                  <c:v>72.05492452733584</c:v>
                </c:pt>
                <c:pt idx="99">
                  <c:v>72.05492452733584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3600.0</c:v>
                </c:pt>
                <c:pt idx="1">
                  <c:v>3600.0</c:v>
                </c:pt>
                <c:pt idx="2">
                  <c:v>3600.0</c:v>
                </c:pt>
                <c:pt idx="3">
                  <c:v>3600.0</c:v>
                </c:pt>
                <c:pt idx="4">
                  <c:v>3600.0</c:v>
                </c:pt>
                <c:pt idx="5">
                  <c:v>3600.0</c:v>
                </c:pt>
                <c:pt idx="6">
                  <c:v>3600.0</c:v>
                </c:pt>
                <c:pt idx="7">
                  <c:v>3600.0</c:v>
                </c:pt>
                <c:pt idx="8">
                  <c:v>3600.0</c:v>
                </c:pt>
                <c:pt idx="9">
                  <c:v>3600.0</c:v>
                </c:pt>
                <c:pt idx="10">
                  <c:v>3600.0</c:v>
                </c:pt>
                <c:pt idx="11">
                  <c:v>3600.0</c:v>
                </c:pt>
                <c:pt idx="12">
                  <c:v>3600.0</c:v>
                </c:pt>
                <c:pt idx="13">
                  <c:v>3600.0</c:v>
                </c:pt>
                <c:pt idx="14">
                  <c:v>3600.0</c:v>
                </c:pt>
                <c:pt idx="15">
                  <c:v>3600.0</c:v>
                </c:pt>
                <c:pt idx="16">
                  <c:v>3600.0</c:v>
                </c:pt>
                <c:pt idx="17">
                  <c:v>3600.0</c:v>
                </c:pt>
                <c:pt idx="18">
                  <c:v>3600.0</c:v>
                </c:pt>
                <c:pt idx="19">
                  <c:v>3600.0</c:v>
                </c:pt>
                <c:pt idx="20">
                  <c:v>3600.0</c:v>
                </c:pt>
                <c:pt idx="21">
                  <c:v>3600.0</c:v>
                </c:pt>
                <c:pt idx="22">
                  <c:v>3600.0</c:v>
                </c:pt>
                <c:pt idx="23">
                  <c:v>3600.0</c:v>
                </c:pt>
                <c:pt idx="24">
                  <c:v>3600.0</c:v>
                </c:pt>
                <c:pt idx="25">
                  <c:v>3600.0</c:v>
                </c:pt>
                <c:pt idx="26">
                  <c:v>3600.0</c:v>
                </c:pt>
                <c:pt idx="27">
                  <c:v>3600.0</c:v>
                </c:pt>
                <c:pt idx="28">
                  <c:v>3600.0</c:v>
                </c:pt>
                <c:pt idx="29">
                  <c:v>3600.0</c:v>
                </c:pt>
                <c:pt idx="30">
                  <c:v>3600.0</c:v>
                </c:pt>
                <c:pt idx="31">
                  <c:v>3600.0</c:v>
                </c:pt>
                <c:pt idx="32">
                  <c:v>3600.0</c:v>
                </c:pt>
                <c:pt idx="33">
                  <c:v>3600.0</c:v>
                </c:pt>
                <c:pt idx="34">
                  <c:v>3600.0</c:v>
                </c:pt>
                <c:pt idx="35">
                  <c:v>3600.0</c:v>
                </c:pt>
                <c:pt idx="36">
                  <c:v>9600.0</c:v>
                </c:pt>
                <c:pt idx="37">
                  <c:v>9600.0</c:v>
                </c:pt>
                <c:pt idx="38">
                  <c:v>9600.0</c:v>
                </c:pt>
                <c:pt idx="39">
                  <c:v>9600.0</c:v>
                </c:pt>
                <c:pt idx="40">
                  <c:v>9600.0</c:v>
                </c:pt>
                <c:pt idx="41">
                  <c:v>9600.0</c:v>
                </c:pt>
                <c:pt idx="42">
                  <c:v>9600.0</c:v>
                </c:pt>
                <c:pt idx="43">
                  <c:v>9600.0</c:v>
                </c:pt>
                <c:pt idx="44">
                  <c:v>9600.0</c:v>
                </c:pt>
                <c:pt idx="45">
                  <c:v>9600.0</c:v>
                </c:pt>
                <c:pt idx="46">
                  <c:v>9600.0</c:v>
                </c:pt>
                <c:pt idx="47">
                  <c:v>9600.0</c:v>
                </c:pt>
                <c:pt idx="48">
                  <c:v>9600.0</c:v>
                </c:pt>
                <c:pt idx="49">
                  <c:v>9600.0</c:v>
                </c:pt>
                <c:pt idx="50">
                  <c:v>9600.0</c:v>
                </c:pt>
                <c:pt idx="51">
                  <c:v>9600.0</c:v>
                </c:pt>
                <c:pt idx="52">
                  <c:v>9600.0</c:v>
                </c:pt>
                <c:pt idx="53">
                  <c:v>9600.0</c:v>
                </c:pt>
                <c:pt idx="54">
                  <c:v>9600.0</c:v>
                </c:pt>
                <c:pt idx="55">
                  <c:v>9600.0</c:v>
                </c:pt>
                <c:pt idx="56">
                  <c:v>9600.0</c:v>
                </c:pt>
                <c:pt idx="57">
                  <c:v>9600.0</c:v>
                </c:pt>
                <c:pt idx="58">
                  <c:v>9600.0</c:v>
                </c:pt>
                <c:pt idx="59">
                  <c:v>21600.0</c:v>
                </c:pt>
                <c:pt idx="60">
                  <c:v>21600.0</c:v>
                </c:pt>
                <c:pt idx="61">
                  <c:v>21600.0</c:v>
                </c:pt>
                <c:pt idx="62">
                  <c:v>21600.0</c:v>
                </c:pt>
                <c:pt idx="63">
                  <c:v>21600.0</c:v>
                </c:pt>
                <c:pt idx="64">
                  <c:v>21600.0</c:v>
                </c:pt>
                <c:pt idx="65">
                  <c:v>21600.0</c:v>
                </c:pt>
                <c:pt idx="66">
                  <c:v>21600.0</c:v>
                </c:pt>
                <c:pt idx="67">
                  <c:v>21600.0</c:v>
                </c:pt>
                <c:pt idx="68">
                  <c:v>21600.0</c:v>
                </c:pt>
                <c:pt idx="69">
                  <c:v>21600.0</c:v>
                </c:pt>
                <c:pt idx="70">
                  <c:v>21600.0</c:v>
                </c:pt>
                <c:pt idx="71">
                  <c:v>21600.0</c:v>
                </c:pt>
                <c:pt idx="72">
                  <c:v>21600.0</c:v>
                </c:pt>
                <c:pt idx="73">
                  <c:v>21600.0</c:v>
                </c:pt>
                <c:pt idx="74">
                  <c:v>21600.0</c:v>
                </c:pt>
                <c:pt idx="75">
                  <c:v>21600.0</c:v>
                </c:pt>
                <c:pt idx="76">
                  <c:v>21600.0</c:v>
                </c:pt>
                <c:pt idx="77">
                  <c:v>21600.0</c:v>
                </c:pt>
                <c:pt idx="78">
                  <c:v>21600.0</c:v>
                </c:pt>
                <c:pt idx="79">
                  <c:v>21600.0</c:v>
                </c:pt>
                <c:pt idx="80">
                  <c:v>21600.0</c:v>
                </c:pt>
                <c:pt idx="81">
                  <c:v>21600.0</c:v>
                </c:pt>
                <c:pt idx="82">
                  <c:v>21600.0</c:v>
                </c:pt>
                <c:pt idx="83">
                  <c:v>21600.0</c:v>
                </c:pt>
                <c:pt idx="84">
                  <c:v>21600.0</c:v>
                </c:pt>
                <c:pt idx="85">
                  <c:v>21600.0</c:v>
                </c:pt>
                <c:pt idx="86">
                  <c:v>40005.0</c:v>
                </c:pt>
                <c:pt idx="87">
                  <c:v>40005.0</c:v>
                </c:pt>
                <c:pt idx="88">
                  <c:v>40005.0</c:v>
                </c:pt>
                <c:pt idx="89">
                  <c:v>40005.0</c:v>
                </c:pt>
                <c:pt idx="90">
                  <c:v>40005.0</c:v>
                </c:pt>
                <c:pt idx="91">
                  <c:v>40005.0</c:v>
                </c:pt>
                <c:pt idx="92">
                  <c:v>40005.0</c:v>
                </c:pt>
                <c:pt idx="93">
                  <c:v>40005.0</c:v>
                </c:pt>
                <c:pt idx="94">
                  <c:v>40005.0</c:v>
                </c:pt>
                <c:pt idx="95">
                  <c:v>40005.0</c:v>
                </c:pt>
                <c:pt idx="96">
                  <c:v>40005.0</c:v>
                </c:pt>
                <c:pt idx="97">
                  <c:v>40005.0</c:v>
                </c:pt>
                <c:pt idx="98">
                  <c:v>40005.0</c:v>
                </c:pt>
                <c:pt idx="99">
                  <c:v>40005.0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686.2373764508174</c:v>
                </c:pt>
                <c:pt idx="1">
                  <c:v>686.2373764508174</c:v>
                </c:pt>
                <c:pt idx="2">
                  <c:v>686.2373764508174</c:v>
                </c:pt>
                <c:pt idx="3">
                  <c:v>686.2373764508174</c:v>
                </c:pt>
                <c:pt idx="4">
                  <c:v>686.2373764508174</c:v>
                </c:pt>
                <c:pt idx="5">
                  <c:v>686.2373764508174</c:v>
                </c:pt>
                <c:pt idx="6">
                  <c:v>686.2373764508174</c:v>
                </c:pt>
                <c:pt idx="7">
                  <c:v>686.2373764508174</c:v>
                </c:pt>
                <c:pt idx="8">
                  <c:v>686.2373764508174</c:v>
                </c:pt>
                <c:pt idx="9">
                  <c:v>686.2373764508174</c:v>
                </c:pt>
                <c:pt idx="10">
                  <c:v>686.2373764508174</c:v>
                </c:pt>
                <c:pt idx="11">
                  <c:v>686.2373764508174</c:v>
                </c:pt>
                <c:pt idx="12">
                  <c:v>686.2373764508174</c:v>
                </c:pt>
                <c:pt idx="13">
                  <c:v>686.2373764508174</c:v>
                </c:pt>
                <c:pt idx="14">
                  <c:v>686.2373764508174</c:v>
                </c:pt>
                <c:pt idx="15">
                  <c:v>686.2373764508174</c:v>
                </c:pt>
                <c:pt idx="16">
                  <c:v>686.2373764508174</c:v>
                </c:pt>
                <c:pt idx="17">
                  <c:v>686.2373764508174</c:v>
                </c:pt>
                <c:pt idx="18">
                  <c:v>686.2373764508174</c:v>
                </c:pt>
                <c:pt idx="19">
                  <c:v>686.2373764508174</c:v>
                </c:pt>
                <c:pt idx="20">
                  <c:v>686.2373764508174</c:v>
                </c:pt>
                <c:pt idx="21">
                  <c:v>686.2373764508174</c:v>
                </c:pt>
                <c:pt idx="22">
                  <c:v>686.2373764508174</c:v>
                </c:pt>
                <c:pt idx="23">
                  <c:v>686.2373764508174</c:v>
                </c:pt>
                <c:pt idx="24">
                  <c:v>686.2373764508174</c:v>
                </c:pt>
                <c:pt idx="25">
                  <c:v>686.2373764508174</c:v>
                </c:pt>
                <c:pt idx="26">
                  <c:v>686.2373764508174</c:v>
                </c:pt>
                <c:pt idx="27">
                  <c:v>686.2373764508174</c:v>
                </c:pt>
                <c:pt idx="28">
                  <c:v>686.2373764508174</c:v>
                </c:pt>
                <c:pt idx="29">
                  <c:v>686.2373764508174</c:v>
                </c:pt>
                <c:pt idx="30">
                  <c:v>686.2373764508174</c:v>
                </c:pt>
                <c:pt idx="31">
                  <c:v>686.2373764508174</c:v>
                </c:pt>
                <c:pt idx="32">
                  <c:v>686.2373764508174</c:v>
                </c:pt>
                <c:pt idx="33">
                  <c:v>686.2373764508174</c:v>
                </c:pt>
                <c:pt idx="34">
                  <c:v>686.2373764508174</c:v>
                </c:pt>
                <c:pt idx="35">
                  <c:v>686.2373764508174</c:v>
                </c:pt>
                <c:pt idx="36">
                  <c:v>686.2373764508174</c:v>
                </c:pt>
                <c:pt idx="37">
                  <c:v>686.2373764508174</c:v>
                </c:pt>
                <c:pt idx="38">
                  <c:v>686.2373764508174</c:v>
                </c:pt>
                <c:pt idx="39">
                  <c:v>686.2373764508174</c:v>
                </c:pt>
                <c:pt idx="40">
                  <c:v>686.2373764508174</c:v>
                </c:pt>
                <c:pt idx="41">
                  <c:v>686.2373764508174</c:v>
                </c:pt>
                <c:pt idx="42">
                  <c:v>686.2373764508174</c:v>
                </c:pt>
                <c:pt idx="43">
                  <c:v>686.2373764508174</c:v>
                </c:pt>
                <c:pt idx="44">
                  <c:v>686.2373764508174</c:v>
                </c:pt>
                <c:pt idx="45">
                  <c:v>686.2373764508174</c:v>
                </c:pt>
                <c:pt idx="46">
                  <c:v>686.2373764508174</c:v>
                </c:pt>
                <c:pt idx="47">
                  <c:v>686.2373764508174</c:v>
                </c:pt>
                <c:pt idx="48">
                  <c:v>686.2373764508174</c:v>
                </c:pt>
                <c:pt idx="49">
                  <c:v>686.2373764508174</c:v>
                </c:pt>
                <c:pt idx="50">
                  <c:v>686.2373764508174</c:v>
                </c:pt>
                <c:pt idx="51">
                  <c:v>686.2373764508174</c:v>
                </c:pt>
                <c:pt idx="52">
                  <c:v>686.2373764508174</c:v>
                </c:pt>
                <c:pt idx="53">
                  <c:v>686.2373764508174</c:v>
                </c:pt>
                <c:pt idx="54">
                  <c:v>686.2373764508174</c:v>
                </c:pt>
                <c:pt idx="55">
                  <c:v>686.2373764508174</c:v>
                </c:pt>
                <c:pt idx="56">
                  <c:v>686.2373764508174</c:v>
                </c:pt>
                <c:pt idx="57">
                  <c:v>686.2373764508174</c:v>
                </c:pt>
                <c:pt idx="58">
                  <c:v>686.2373764508174</c:v>
                </c:pt>
                <c:pt idx="59">
                  <c:v>686.2373764508174</c:v>
                </c:pt>
                <c:pt idx="60">
                  <c:v>686.2373764508174</c:v>
                </c:pt>
                <c:pt idx="61">
                  <c:v>686.2373764508174</c:v>
                </c:pt>
                <c:pt idx="62">
                  <c:v>686.2373764508174</c:v>
                </c:pt>
                <c:pt idx="63">
                  <c:v>686.2373764508174</c:v>
                </c:pt>
                <c:pt idx="64">
                  <c:v>686.2373764508174</c:v>
                </c:pt>
                <c:pt idx="65">
                  <c:v>686.2373764508174</c:v>
                </c:pt>
                <c:pt idx="66">
                  <c:v>686.2373764508174</c:v>
                </c:pt>
                <c:pt idx="67">
                  <c:v>686.2373764508174</c:v>
                </c:pt>
                <c:pt idx="68">
                  <c:v>686.2373764508174</c:v>
                </c:pt>
                <c:pt idx="69">
                  <c:v>686.2373764508174</c:v>
                </c:pt>
                <c:pt idx="70">
                  <c:v>686.2373764508174</c:v>
                </c:pt>
                <c:pt idx="71">
                  <c:v>686.2373764508174</c:v>
                </c:pt>
                <c:pt idx="72">
                  <c:v>686.2373764508174</c:v>
                </c:pt>
                <c:pt idx="73">
                  <c:v>686.2373764508174</c:v>
                </c:pt>
                <c:pt idx="74">
                  <c:v>686.2373764508174</c:v>
                </c:pt>
                <c:pt idx="75">
                  <c:v>686.2373764508174</c:v>
                </c:pt>
                <c:pt idx="76">
                  <c:v>686.2373764508174</c:v>
                </c:pt>
                <c:pt idx="77">
                  <c:v>686.2373764508174</c:v>
                </c:pt>
                <c:pt idx="78">
                  <c:v>686.2373764508174</c:v>
                </c:pt>
                <c:pt idx="79">
                  <c:v>686.2373764508174</c:v>
                </c:pt>
                <c:pt idx="80">
                  <c:v>686.2373764508174</c:v>
                </c:pt>
                <c:pt idx="81">
                  <c:v>686.2373764508174</c:v>
                </c:pt>
                <c:pt idx="82">
                  <c:v>686.2373764508174</c:v>
                </c:pt>
                <c:pt idx="83">
                  <c:v>686.2373764508174</c:v>
                </c:pt>
                <c:pt idx="84">
                  <c:v>686.2373764508174</c:v>
                </c:pt>
                <c:pt idx="85">
                  <c:v>686.2373764508174</c:v>
                </c:pt>
                <c:pt idx="86">
                  <c:v>428.898360281761</c:v>
                </c:pt>
                <c:pt idx="87">
                  <c:v>428.898360281761</c:v>
                </c:pt>
                <c:pt idx="88">
                  <c:v>428.898360281761</c:v>
                </c:pt>
                <c:pt idx="89">
                  <c:v>428.898360281761</c:v>
                </c:pt>
                <c:pt idx="90">
                  <c:v>428.898360281761</c:v>
                </c:pt>
                <c:pt idx="91">
                  <c:v>428.898360281761</c:v>
                </c:pt>
                <c:pt idx="92">
                  <c:v>428.898360281761</c:v>
                </c:pt>
                <c:pt idx="93">
                  <c:v>428.898360281761</c:v>
                </c:pt>
                <c:pt idx="94">
                  <c:v>428.898360281761</c:v>
                </c:pt>
                <c:pt idx="95">
                  <c:v>428.898360281761</c:v>
                </c:pt>
                <c:pt idx="96">
                  <c:v>428.898360281761</c:v>
                </c:pt>
                <c:pt idx="97">
                  <c:v>428.898360281761</c:v>
                </c:pt>
                <c:pt idx="98">
                  <c:v>428.898360281761</c:v>
                </c:pt>
                <c:pt idx="99">
                  <c:v>428.898360281761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1572</c:v>
                </c:pt>
                <c:pt idx="1">
                  <c:v>1572</c:v>
                </c:pt>
                <c:pt idx="2">
                  <c:v>1572</c:v>
                </c:pt>
                <c:pt idx="3">
                  <c:v>1572</c:v>
                </c:pt>
                <c:pt idx="4">
                  <c:v>1572</c:v>
                </c:pt>
                <c:pt idx="5">
                  <c:v>1572</c:v>
                </c:pt>
                <c:pt idx="6">
                  <c:v>1572</c:v>
                </c:pt>
                <c:pt idx="7">
                  <c:v>1572</c:v>
                </c:pt>
                <c:pt idx="8">
                  <c:v>1572</c:v>
                </c:pt>
                <c:pt idx="9">
                  <c:v>1572</c:v>
                </c:pt>
                <c:pt idx="10">
                  <c:v>1572</c:v>
                </c:pt>
                <c:pt idx="11">
                  <c:v>1572</c:v>
                </c:pt>
                <c:pt idx="12">
                  <c:v>1572</c:v>
                </c:pt>
                <c:pt idx="13">
                  <c:v>1572</c:v>
                </c:pt>
                <c:pt idx="14">
                  <c:v>1572</c:v>
                </c:pt>
                <c:pt idx="15">
                  <c:v>1572</c:v>
                </c:pt>
                <c:pt idx="16">
                  <c:v>1572</c:v>
                </c:pt>
                <c:pt idx="17">
                  <c:v>1572</c:v>
                </c:pt>
                <c:pt idx="18">
                  <c:v>1572</c:v>
                </c:pt>
                <c:pt idx="19">
                  <c:v>1572</c:v>
                </c:pt>
                <c:pt idx="20">
                  <c:v>1572</c:v>
                </c:pt>
                <c:pt idx="21">
                  <c:v>1572</c:v>
                </c:pt>
                <c:pt idx="22">
                  <c:v>1572</c:v>
                </c:pt>
                <c:pt idx="23">
                  <c:v>1572</c:v>
                </c:pt>
                <c:pt idx="24">
                  <c:v>1572</c:v>
                </c:pt>
                <c:pt idx="25">
                  <c:v>1572</c:v>
                </c:pt>
                <c:pt idx="26">
                  <c:v>1572</c:v>
                </c:pt>
                <c:pt idx="27">
                  <c:v>1572</c:v>
                </c:pt>
                <c:pt idx="28">
                  <c:v>1572</c:v>
                </c:pt>
                <c:pt idx="29">
                  <c:v>1572</c:v>
                </c:pt>
                <c:pt idx="30">
                  <c:v>1572</c:v>
                </c:pt>
                <c:pt idx="31">
                  <c:v>1572</c:v>
                </c:pt>
                <c:pt idx="32">
                  <c:v>1572</c:v>
                </c:pt>
                <c:pt idx="33">
                  <c:v>1572</c:v>
                </c:pt>
                <c:pt idx="34">
                  <c:v>1572</c:v>
                </c:pt>
                <c:pt idx="35">
                  <c:v>1572</c:v>
                </c:pt>
                <c:pt idx="36">
                  <c:v>1572</c:v>
                </c:pt>
                <c:pt idx="37">
                  <c:v>1572</c:v>
                </c:pt>
                <c:pt idx="38">
                  <c:v>1572</c:v>
                </c:pt>
                <c:pt idx="39">
                  <c:v>1572</c:v>
                </c:pt>
                <c:pt idx="40">
                  <c:v>1572</c:v>
                </c:pt>
                <c:pt idx="41">
                  <c:v>1572</c:v>
                </c:pt>
                <c:pt idx="42">
                  <c:v>1572</c:v>
                </c:pt>
                <c:pt idx="43">
                  <c:v>1572</c:v>
                </c:pt>
                <c:pt idx="44">
                  <c:v>1572</c:v>
                </c:pt>
                <c:pt idx="45">
                  <c:v>1572</c:v>
                </c:pt>
                <c:pt idx="46">
                  <c:v>1572</c:v>
                </c:pt>
                <c:pt idx="47">
                  <c:v>1572</c:v>
                </c:pt>
                <c:pt idx="48">
                  <c:v>1572</c:v>
                </c:pt>
                <c:pt idx="49">
                  <c:v>1572</c:v>
                </c:pt>
                <c:pt idx="50">
                  <c:v>1572</c:v>
                </c:pt>
                <c:pt idx="51">
                  <c:v>1572</c:v>
                </c:pt>
                <c:pt idx="52">
                  <c:v>1572</c:v>
                </c:pt>
                <c:pt idx="53">
                  <c:v>1572</c:v>
                </c:pt>
                <c:pt idx="54">
                  <c:v>1572</c:v>
                </c:pt>
                <c:pt idx="55">
                  <c:v>1572</c:v>
                </c:pt>
                <c:pt idx="56">
                  <c:v>1572</c:v>
                </c:pt>
                <c:pt idx="57">
                  <c:v>1572</c:v>
                </c:pt>
                <c:pt idx="58">
                  <c:v>1572</c:v>
                </c:pt>
                <c:pt idx="59">
                  <c:v>1572</c:v>
                </c:pt>
                <c:pt idx="60">
                  <c:v>1572</c:v>
                </c:pt>
                <c:pt idx="61">
                  <c:v>1572</c:v>
                </c:pt>
                <c:pt idx="62">
                  <c:v>1572</c:v>
                </c:pt>
                <c:pt idx="63">
                  <c:v>1572</c:v>
                </c:pt>
                <c:pt idx="64">
                  <c:v>1572</c:v>
                </c:pt>
                <c:pt idx="65">
                  <c:v>1572</c:v>
                </c:pt>
                <c:pt idx="66">
                  <c:v>1572</c:v>
                </c:pt>
                <c:pt idx="67">
                  <c:v>1572</c:v>
                </c:pt>
                <c:pt idx="68">
                  <c:v>1572</c:v>
                </c:pt>
                <c:pt idx="69">
                  <c:v>1572</c:v>
                </c:pt>
                <c:pt idx="70">
                  <c:v>1572</c:v>
                </c:pt>
                <c:pt idx="71">
                  <c:v>1572</c:v>
                </c:pt>
                <c:pt idx="72">
                  <c:v>1572</c:v>
                </c:pt>
                <c:pt idx="73">
                  <c:v>1572</c:v>
                </c:pt>
                <c:pt idx="74">
                  <c:v>1572</c:v>
                </c:pt>
                <c:pt idx="75">
                  <c:v>1572</c:v>
                </c:pt>
                <c:pt idx="76">
                  <c:v>1572</c:v>
                </c:pt>
                <c:pt idx="77">
                  <c:v>1572</c:v>
                </c:pt>
                <c:pt idx="78">
                  <c:v>1572</c:v>
                </c:pt>
                <c:pt idx="79">
                  <c:v>1572</c:v>
                </c:pt>
                <c:pt idx="80">
                  <c:v>1572</c:v>
                </c:pt>
                <c:pt idx="81">
                  <c:v>1572</c:v>
                </c:pt>
                <c:pt idx="82">
                  <c:v>1572</c:v>
                </c:pt>
                <c:pt idx="83">
                  <c:v>1572</c:v>
                </c:pt>
                <c:pt idx="84">
                  <c:v>1572</c:v>
                </c:pt>
                <c:pt idx="85">
                  <c:v>1572</c:v>
                </c:pt>
                <c:pt idx="86">
                  <c:v>17400.0</c:v>
                </c:pt>
                <c:pt idx="87">
                  <c:v>17400.0</c:v>
                </c:pt>
                <c:pt idx="88">
                  <c:v>17400.0</c:v>
                </c:pt>
                <c:pt idx="89">
                  <c:v>17400.0</c:v>
                </c:pt>
                <c:pt idx="90">
                  <c:v>17400.0</c:v>
                </c:pt>
                <c:pt idx="91">
                  <c:v>17400.0</c:v>
                </c:pt>
                <c:pt idx="92">
                  <c:v>17400.0</c:v>
                </c:pt>
                <c:pt idx="93">
                  <c:v>17400.0</c:v>
                </c:pt>
                <c:pt idx="94">
                  <c:v>17400.0</c:v>
                </c:pt>
                <c:pt idx="95">
                  <c:v>17400.0</c:v>
                </c:pt>
                <c:pt idx="96">
                  <c:v>17400.0</c:v>
                </c:pt>
                <c:pt idx="97">
                  <c:v>17400.0</c:v>
                </c:pt>
                <c:pt idx="98">
                  <c:v>17400.0</c:v>
                </c:pt>
                <c:pt idx="99">
                  <c:v>17400.0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6000.0</c:v>
                </c:pt>
                <c:pt idx="1">
                  <c:v>6000.0</c:v>
                </c:pt>
                <c:pt idx="2">
                  <c:v>6000.0</c:v>
                </c:pt>
                <c:pt idx="3">
                  <c:v>6000.0</c:v>
                </c:pt>
                <c:pt idx="4">
                  <c:v>6000.0</c:v>
                </c:pt>
                <c:pt idx="5">
                  <c:v>6000.0</c:v>
                </c:pt>
                <c:pt idx="6">
                  <c:v>6000.0</c:v>
                </c:pt>
                <c:pt idx="7">
                  <c:v>6000.0</c:v>
                </c:pt>
                <c:pt idx="8">
                  <c:v>6000.0</c:v>
                </c:pt>
                <c:pt idx="9">
                  <c:v>6000.0</c:v>
                </c:pt>
                <c:pt idx="10">
                  <c:v>6000.0</c:v>
                </c:pt>
                <c:pt idx="11">
                  <c:v>6000.0</c:v>
                </c:pt>
                <c:pt idx="12">
                  <c:v>6000.0</c:v>
                </c:pt>
                <c:pt idx="13">
                  <c:v>6000.0</c:v>
                </c:pt>
                <c:pt idx="14">
                  <c:v>6000.0</c:v>
                </c:pt>
                <c:pt idx="15">
                  <c:v>6000.0</c:v>
                </c:pt>
                <c:pt idx="16">
                  <c:v>6000.0</c:v>
                </c:pt>
                <c:pt idx="17">
                  <c:v>6000.0</c:v>
                </c:pt>
                <c:pt idx="18">
                  <c:v>6000.0</c:v>
                </c:pt>
                <c:pt idx="19">
                  <c:v>6000.0</c:v>
                </c:pt>
                <c:pt idx="20">
                  <c:v>6000.0</c:v>
                </c:pt>
                <c:pt idx="21">
                  <c:v>6000.0</c:v>
                </c:pt>
                <c:pt idx="22">
                  <c:v>6000.0</c:v>
                </c:pt>
                <c:pt idx="23">
                  <c:v>6000.0</c:v>
                </c:pt>
                <c:pt idx="24">
                  <c:v>6000.0</c:v>
                </c:pt>
                <c:pt idx="25">
                  <c:v>6000.0</c:v>
                </c:pt>
                <c:pt idx="26">
                  <c:v>6000.0</c:v>
                </c:pt>
                <c:pt idx="27">
                  <c:v>6000.0</c:v>
                </c:pt>
                <c:pt idx="28">
                  <c:v>6000.0</c:v>
                </c:pt>
                <c:pt idx="29">
                  <c:v>6000.0</c:v>
                </c:pt>
                <c:pt idx="30">
                  <c:v>6000.0</c:v>
                </c:pt>
                <c:pt idx="31">
                  <c:v>6000.0</c:v>
                </c:pt>
                <c:pt idx="32">
                  <c:v>6000.0</c:v>
                </c:pt>
                <c:pt idx="33">
                  <c:v>6000.0</c:v>
                </c:pt>
                <c:pt idx="34">
                  <c:v>6000.0</c:v>
                </c:pt>
                <c:pt idx="35">
                  <c:v>6000.0</c:v>
                </c:pt>
                <c:pt idx="36">
                  <c:v>7800.0</c:v>
                </c:pt>
                <c:pt idx="37">
                  <c:v>7800.0</c:v>
                </c:pt>
                <c:pt idx="38">
                  <c:v>7800.0</c:v>
                </c:pt>
                <c:pt idx="39">
                  <c:v>7800.0</c:v>
                </c:pt>
                <c:pt idx="40">
                  <c:v>7800.0</c:v>
                </c:pt>
                <c:pt idx="41">
                  <c:v>7800.0</c:v>
                </c:pt>
                <c:pt idx="42">
                  <c:v>7800.0</c:v>
                </c:pt>
                <c:pt idx="43">
                  <c:v>7800.0</c:v>
                </c:pt>
                <c:pt idx="44">
                  <c:v>7800.0</c:v>
                </c:pt>
                <c:pt idx="45">
                  <c:v>7800.0</c:v>
                </c:pt>
                <c:pt idx="46">
                  <c:v>7800.0</c:v>
                </c:pt>
                <c:pt idx="47">
                  <c:v>7800.0</c:v>
                </c:pt>
                <c:pt idx="48">
                  <c:v>7800.0</c:v>
                </c:pt>
                <c:pt idx="49">
                  <c:v>7800.0</c:v>
                </c:pt>
                <c:pt idx="50">
                  <c:v>7800.0</c:v>
                </c:pt>
                <c:pt idx="51">
                  <c:v>7800.0</c:v>
                </c:pt>
                <c:pt idx="52">
                  <c:v>7800.0</c:v>
                </c:pt>
                <c:pt idx="53">
                  <c:v>7800.0</c:v>
                </c:pt>
                <c:pt idx="54">
                  <c:v>7800.0</c:v>
                </c:pt>
                <c:pt idx="55">
                  <c:v>7800.0</c:v>
                </c:pt>
                <c:pt idx="56">
                  <c:v>7800.0</c:v>
                </c:pt>
                <c:pt idx="57">
                  <c:v>7800.0</c:v>
                </c:pt>
                <c:pt idx="58">
                  <c:v>7800.0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0274120"/>
        <c:axId val="-210027781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13947.67616341216</c:v>
                </c:pt>
                <c:pt idx="1">
                  <c:v>13947.67616341216</c:v>
                </c:pt>
                <c:pt idx="2">
                  <c:v>13947.67616341216</c:v>
                </c:pt>
                <c:pt idx="3">
                  <c:v>13947.67616341216</c:v>
                </c:pt>
                <c:pt idx="4">
                  <c:v>13947.67616341216</c:v>
                </c:pt>
                <c:pt idx="5">
                  <c:v>13947.67616341216</c:v>
                </c:pt>
                <c:pt idx="6">
                  <c:v>13947.67616341216</c:v>
                </c:pt>
                <c:pt idx="7">
                  <c:v>13947.67616341216</c:v>
                </c:pt>
                <c:pt idx="8">
                  <c:v>13947.67616341216</c:v>
                </c:pt>
                <c:pt idx="9">
                  <c:v>13947.67616341216</c:v>
                </c:pt>
                <c:pt idx="10">
                  <c:v>13947.67616341216</c:v>
                </c:pt>
                <c:pt idx="11">
                  <c:v>13947.67616341216</c:v>
                </c:pt>
                <c:pt idx="12">
                  <c:v>13947.67616341216</c:v>
                </c:pt>
                <c:pt idx="13">
                  <c:v>13947.67616341216</c:v>
                </c:pt>
                <c:pt idx="14">
                  <c:v>13947.67616341216</c:v>
                </c:pt>
                <c:pt idx="15">
                  <c:v>13947.67616341216</c:v>
                </c:pt>
                <c:pt idx="16">
                  <c:v>13947.67616341216</c:v>
                </c:pt>
                <c:pt idx="17">
                  <c:v>13947.67616341216</c:v>
                </c:pt>
                <c:pt idx="18">
                  <c:v>13947.67616341216</c:v>
                </c:pt>
                <c:pt idx="19">
                  <c:v>13947.67616341216</c:v>
                </c:pt>
                <c:pt idx="20">
                  <c:v>13947.67616341216</c:v>
                </c:pt>
                <c:pt idx="21">
                  <c:v>13947.67616341216</c:v>
                </c:pt>
                <c:pt idx="22">
                  <c:v>13947.67616341216</c:v>
                </c:pt>
                <c:pt idx="23">
                  <c:v>13947.67616341216</c:v>
                </c:pt>
                <c:pt idx="24">
                  <c:v>13947.67616341216</c:v>
                </c:pt>
                <c:pt idx="25">
                  <c:v>13947.67616341216</c:v>
                </c:pt>
                <c:pt idx="26">
                  <c:v>13947.67616341216</c:v>
                </c:pt>
                <c:pt idx="27">
                  <c:v>13947.67616341216</c:v>
                </c:pt>
                <c:pt idx="28">
                  <c:v>13947.67616341216</c:v>
                </c:pt>
                <c:pt idx="29">
                  <c:v>13947.67616341216</c:v>
                </c:pt>
                <c:pt idx="30">
                  <c:v>13947.67616341216</c:v>
                </c:pt>
                <c:pt idx="31">
                  <c:v>13947.67616341216</c:v>
                </c:pt>
                <c:pt idx="32">
                  <c:v>13947.67616341216</c:v>
                </c:pt>
                <c:pt idx="33">
                  <c:v>13947.67616341216</c:v>
                </c:pt>
                <c:pt idx="34">
                  <c:v>13947.67616341216</c:v>
                </c:pt>
                <c:pt idx="35">
                  <c:v>13947.67616341216</c:v>
                </c:pt>
                <c:pt idx="36">
                  <c:v>13947.67616341216</c:v>
                </c:pt>
                <c:pt idx="37">
                  <c:v>13947.67616341216</c:v>
                </c:pt>
                <c:pt idx="38">
                  <c:v>13947.67616341216</c:v>
                </c:pt>
                <c:pt idx="39">
                  <c:v>13947.67616341216</c:v>
                </c:pt>
                <c:pt idx="40">
                  <c:v>13947.67616341216</c:v>
                </c:pt>
                <c:pt idx="41">
                  <c:v>13947.67616341216</c:v>
                </c:pt>
                <c:pt idx="42">
                  <c:v>13947.67616341216</c:v>
                </c:pt>
                <c:pt idx="43">
                  <c:v>13947.67616341216</c:v>
                </c:pt>
                <c:pt idx="44">
                  <c:v>13947.67616341216</c:v>
                </c:pt>
                <c:pt idx="45">
                  <c:v>13947.67616341216</c:v>
                </c:pt>
                <c:pt idx="46">
                  <c:v>13947.67616341216</c:v>
                </c:pt>
                <c:pt idx="47">
                  <c:v>13947.67616341216</c:v>
                </c:pt>
                <c:pt idx="48">
                  <c:v>13947.67616341216</c:v>
                </c:pt>
                <c:pt idx="49">
                  <c:v>13947.67616341216</c:v>
                </c:pt>
                <c:pt idx="50">
                  <c:v>13947.67616341216</c:v>
                </c:pt>
                <c:pt idx="51">
                  <c:v>13947.67616341216</c:v>
                </c:pt>
                <c:pt idx="52">
                  <c:v>13947.67616341216</c:v>
                </c:pt>
                <c:pt idx="53">
                  <c:v>13947.67616341216</c:v>
                </c:pt>
                <c:pt idx="54">
                  <c:v>13947.67616341216</c:v>
                </c:pt>
                <c:pt idx="55">
                  <c:v>13947.67616341216</c:v>
                </c:pt>
                <c:pt idx="56">
                  <c:v>13947.67616341216</c:v>
                </c:pt>
                <c:pt idx="57">
                  <c:v>13947.67616341216</c:v>
                </c:pt>
                <c:pt idx="58">
                  <c:v>13947.67616341216</c:v>
                </c:pt>
                <c:pt idx="59">
                  <c:v>13947.67616341216</c:v>
                </c:pt>
                <c:pt idx="60">
                  <c:v>13947.67616341216</c:v>
                </c:pt>
                <c:pt idx="61">
                  <c:v>13947.67616341216</c:v>
                </c:pt>
                <c:pt idx="62">
                  <c:v>13947.67616341216</c:v>
                </c:pt>
                <c:pt idx="63">
                  <c:v>13947.67616341216</c:v>
                </c:pt>
                <c:pt idx="64">
                  <c:v>13947.67616341216</c:v>
                </c:pt>
                <c:pt idx="65">
                  <c:v>13947.67616341216</c:v>
                </c:pt>
                <c:pt idx="66">
                  <c:v>13947.67616341216</c:v>
                </c:pt>
                <c:pt idx="67">
                  <c:v>13947.67616341216</c:v>
                </c:pt>
                <c:pt idx="68">
                  <c:v>13947.67616341216</c:v>
                </c:pt>
                <c:pt idx="69">
                  <c:v>13947.67616341216</c:v>
                </c:pt>
                <c:pt idx="70">
                  <c:v>13947.67616341216</c:v>
                </c:pt>
                <c:pt idx="71">
                  <c:v>13947.67616341216</c:v>
                </c:pt>
                <c:pt idx="72">
                  <c:v>13947.67616341216</c:v>
                </c:pt>
                <c:pt idx="73">
                  <c:v>13947.67616341216</c:v>
                </c:pt>
                <c:pt idx="74">
                  <c:v>13947.67616341216</c:v>
                </c:pt>
                <c:pt idx="75">
                  <c:v>13947.67616341216</c:v>
                </c:pt>
                <c:pt idx="76">
                  <c:v>13947.67616341216</c:v>
                </c:pt>
                <c:pt idx="77">
                  <c:v>13947.67616341216</c:v>
                </c:pt>
                <c:pt idx="78">
                  <c:v>13947.67616341216</c:v>
                </c:pt>
                <c:pt idx="79">
                  <c:v>13947.67616341216</c:v>
                </c:pt>
                <c:pt idx="80">
                  <c:v>13947.67616341216</c:v>
                </c:pt>
                <c:pt idx="81">
                  <c:v>13947.67616341216</c:v>
                </c:pt>
                <c:pt idx="82">
                  <c:v>13947.67616341216</c:v>
                </c:pt>
                <c:pt idx="83">
                  <c:v>13947.67616341216</c:v>
                </c:pt>
                <c:pt idx="84">
                  <c:v>13947.67616341216</c:v>
                </c:pt>
                <c:pt idx="85">
                  <c:v>13947.67616341216</c:v>
                </c:pt>
                <c:pt idx="86">
                  <c:v>13947.67616341216</c:v>
                </c:pt>
                <c:pt idx="87">
                  <c:v>13947.67616341216</c:v>
                </c:pt>
                <c:pt idx="88">
                  <c:v>13947.67616341216</c:v>
                </c:pt>
                <c:pt idx="89">
                  <c:v>13947.67616341216</c:v>
                </c:pt>
                <c:pt idx="90">
                  <c:v>13947.67616341216</c:v>
                </c:pt>
                <c:pt idx="91">
                  <c:v>13947.67616341216</c:v>
                </c:pt>
                <c:pt idx="92">
                  <c:v>13947.67616341216</c:v>
                </c:pt>
                <c:pt idx="93">
                  <c:v>13947.67616341216</c:v>
                </c:pt>
                <c:pt idx="94">
                  <c:v>13947.67616341216</c:v>
                </c:pt>
                <c:pt idx="95">
                  <c:v>13947.67616341216</c:v>
                </c:pt>
                <c:pt idx="96">
                  <c:v>13947.67616341216</c:v>
                </c:pt>
                <c:pt idx="97">
                  <c:v>13947.67616341216</c:v>
                </c:pt>
                <c:pt idx="98">
                  <c:v>13947.67616341216</c:v>
                </c:pt>
                <c:pt idx="99">
                  <c:v>13947.67616341216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274120"/>
        <c:axId val="-210027781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35699.90605971582</c:v>
                </c:pt>
                <c:pt idx="6">
                  <c:v>36056.4102624687</c:v>
                </c:pt>
                <c:pt idx="7">
                  <c:v>36412.91446522158</c:v>
                </c:pt>
                <c:pt idx="8">
                  <c:v>36769.41866797446</c:v>
                </c:pt>
                <c:pt idx="9">
                  <c:v>37125.92287072736</c:v>
                </c:pt>
                <c:pt idx="10">
                  <c:v>37482.42707348024</c:v>
                </c:pt>
                <c:pt idx="11">
                  <c:v>37838.93127623312</c:v>
                </c:pt>
                <c:pt idx="12">
                  <c:v>38195.43547898601</c:v>
                </c:pt>
                <c:pt idx="13">
                  <c:v>38551.93968173889</c:v>
                </c:pt>
                <c:pt idx="14">
                  <c:v>38908.44388449177</c:v>
                </c:pt>
                <c:pt idx="15">
                  <c:v>39264.94808724465</c:v>
                </c:pt>
                <c:pt idx="16">
                  <c:v>39621.45228999754</c:v>
                </c:pt>
                <c:pt idx="17">
                  <c:v>39977.95649275043</c:v>
                </c:pt>
                <c:pt idx="18">
                  <c:v>40334.46069550332</c:v>
                </c:pt>
                <c:pt idx="19">
                  <c:v>40690.9648982562</c:v>
                </c:pt>
                <c:pt idx="20">
                  <c:v>41047.46910100908</c:v>
                </c:pt>
                <c:pt idx="21">
                  <c:v>41403.97330376197</c:v>
                </c:pt>
                <c:pt idx="22">
                  <c:v>41760.47750651485</c:v>
                </c:pt>
                <c:pt idx="23">
                  <c:v>42116.98170926773</c:v>
                </c:pt>
                <c:pt idx="24">
                  <c:v>42473.48591202062</c:v>
                </c:pt>
                <c:pt idx="25">
                  <c:v>42829.99011477351</c:v>
                </c:pt>
                <c:pt idx="26">
                  <c:v>43186.4943175264</c:v>
                </c:pt>
                <c:pt idx="27">
                  <c:v>43542.99852027927</c:v>
                </c:pt>
                <c:pt idx="28">
                  <c:v>43899.50272303216</c:v>
                </c:pt>
                <c:pt idx="29">
                  <c:v>44256.00692578504</c:v>
                </c:pt>
                <c:pt idx="30">
                  <c:v>44612.51112853792</c:v>
                </c:pt>
                <c:pt idx="31">
                  <c:v>44969.0153312908</c:v>
                </c:pt>
                <c:pt idx="32">
                  <c:v>45325.5195340437</c:v>
                </c:pt>
                <c:pt idx="33">
                  <c:v>45682.02373679658</c:v>
                </c:pt>
                <c:pt idx="34">
                  <c:v>46038.52793954947</c:v>
                </c:pt>
                <c:pt idx="35">
                  <c:v>46432.14634677111</c:v>
                </c:pt>
                <c:pt idx="36">
                  <c:v>46862.87895846152</c:v>
                </c:pt>
                <c:pt idx="37">
                  <c:v>47293.61157015194</c:v>
                </c:pt>
                <c:pt idx="38">
                  <c:v>47724.34418184235</c:v>
                </c:pt>
                <c:pt idx="39">
                  <c:v>48155.07679353275</c:v>
                </c:pt>
                <c:pt idx="40">
                  <c:v>48585.80940522317</c:v>
                </c:pt>
                <c:pt idx="41">
                  <c:v>49016.54201691357</c:v>
                </c:pt>
                <c:pt idx="42">
                  <c:v>49447.27462860399</c:v>
                </c:pt>
                <c:pt idx="43">
                  <c:v>49878.0072402944</c:v>
                </c:pt>
                <c:pt idx="44">
                  <c:v>50308.73985198481</c:v>
                </c:pt>
                <c:pt idx="45">
                  <c:v>50739.47246367522</c:v>
                </c:pt>
                <c:pt idx="46">
                  <c:v>51170.20507536564</c:v>
                </c:pt>
                <c:pt idx="47">
                  <c:v>51600.93768705604</c:v>
                </c:pt>
                <c:pt idx="48">
                  <c:v>52031.67029874645</c:v>
                </c:pt>
                <c:pt idx="49">
                  <c:v>52462.40291043686</c:v>
                </c:pt>
                <c:pt idx="50">
                  <c:v>52893.13552212728</c:v>
                </c:pt>
                <c:pt idx="51">
                  <c:v>53323.86813381769</c:v>
                </c:pt>
                <c:pt idx="52">
                  <c:v>53754.6007455081</c:v>
                </c:pt>
                <c:pt idx="53">
                  <c:v>54185.3333571985</c:v>
                </c:pt>
                <c:pt idx="54">
                  <c:v>54616.06596888892</c:v>
                </c:pt>
                <c:pt idx="55">
                  <c:v>55046.79858057933</c:v>
                </c:pt>
                <c:pt idx="56">
                  <c:v>55477.53119226974</c:v>
                </c:pt>
                <c:pt idx="57">
                  <c:v>55908.26380396015</c:v>
                </c:pt>
                <c:pt idx="58">
                  <c:v>56338.99641565057</c:v>
                </c:pt>
                <c:pt idx="59">
                  <c:v>56769.72902734097</c:v>
                </c:pt>
                <c:pt idx="60">
                  <c:v>58631.68010980823</c:v>
                </c:pt>
                <c:pt idx="61">
                  <c:v>61924.84966305232</c:v>
                </c:pt>
                <c:pt idx="62">
                  <c:v>65218.0192162964</c:v>
                </c:pt>
                <c:pt idx="63">
                  <c:v>68511.1887695405</c:v>
                </c:pt>
                <c:pt idx="64">
                  <c:v>71804.3583227846</c:v>
                </c:pt>
                <c:pt idx="65">
                  <c:v>75097.52787602869</c:v>
                </c:pt>
                <c:pt idx="66">
                  <c:v>78390.69742927278</c:v>
                </c:pt>
                <c:pt idx="67">
                  <c:v>81683.86698251686</c:v>
                </c:pt>
                <c:pt idx="68">
                  <c:v>84977.03653576096</c:v>
                </c:pt>
                <c:pt idx="69">
                  <c:v>88270.20608900505</c:v>
                </c:pt>
                <c:pt idx="70">
                  <c:v>91563.37564224914</c:v>
                </c:pt>
                <c:pt idx="71">
                  <c:v>94856.54519549323</c:v>
                </c:pt>
                <c:pt idx="72">
                  <c:v>98149.7147487373</c:v>
                </c:pt>
                <c:pt idx="73">
                  <c:v>101442.8843019814</c:v>
                </c:pt>
                <c:pt idx="74">
                  <c:v>104736.0538552255</c:v>
                </c:pt>
                <c:pt idx="75">
                  <c:v>108029.2234084696</c:v>
                </c:pt>
                <c:pt idx="76">
                  <c:v>111322.3929617137</c:v>
                </c:pt>
                <c:pt idx="77">
                  <c:v>114615.5625149578</c:v>
                </c:pt>
                <c:pt idx="78">
                  <c:v>117908.7320682019</c:v>
                </c:pt>
                <c:pt idx="79">
                  <c:v>121201.901621446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274120"/>
        <c:axId val="-2100277816"/>
      </c:scatterChart>
      <c:catAx>
        <c:axId val="-21002741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02778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002778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027412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1364.252752534009</c:v>
                </c:pt>
                <c:pt idx="1">
                  <c:v>1364.252752534009</c:v>
                </c:pt>
                <c:pt idx="2">
                  <c:v>1364.252752534009</c:v>
                </c:pt>
                <c:pt idx="3">
                  <c:v>1364.252752534009</c:v>
                </c:pt>
                <c:pt idx="4">
                  <c:v>1364.252752534009</c:v>
                </c:pt>
                <c:pt idx="5">
                  <c:v>1364.252752534009</c:v>
                </c:pt>
                <c:pt idx="6">
                  <c:v>1364.252752534009</c:v>
                </c:pt>
                <c:pt idx="7">
                  <c:v>1364.252752534009</c:v>
                </c:pt>
                <c:pt idx="8">
                  <c:v>1364.252752534009</c:v>
                </c:pt>
                <c:pt idx="9">
                  <c:v>1364.252752534009</c:v>
                </c:pt>
                <c:pt idx="10">
                  <c:v>1364.252752534009</c:v>
                </c:pt>
                <c:pt idx="11">
                  <c:v>1364.252752534009</c:v>
                </c:pt>
                <c:pt idx="12">
                  <c:v>1364.252752534009</c:v>
                </c:pt>
                <c:pt idx="13">
                  <c:v>1364.252752534009</c:v>
                </c:pt>
                <c:pt idx="14">
                  <c:v>1364.252752534009</c:v>
                </c:pt>
                <c:pt idx="15">
                  <c:v>1364.252752534009</c:v>
                </c:pt>
                <c:pt idx="16">
                  <c:v>1364.252752534009</c:v>
                </c:pt>
                <c:pt idx="17">
                  <c:v>1364.252752534009</c:v>
                </c:pt>
                <c:pt idx="18">
                  <c:v>1364.252752534009</c:v>
                </c:pt>
                <c:pt idx="19">
                  <c:v>1353.985994666188</c:v>
                </c:pt>
                <c:pt idx="20">
                  <c:v>1343.719236798366</c:v>
                </c:pt>
                <c:pt idx="21">
                  <c:v>1333.452478930544</c:v>
                </c:pt>
                <c:pt idx="22">
                  <c:v>1323.185721062722</c:v>
                </c:pt>
                <c:pt idx="23">
                  <c:v>1312.9189631949</c:v>
                </c:pt>
                <c:pt idx="24">
                  <c:v>1302.652205327079</c:v>
                </c:pt>
                <c:pt idx="25">
                  <c:v>1292.385447459257</c:v>
                </c:pt>
                <c:pt idx="26">
                  <c:v>1282.118689591435</c:v>
                </c:pt>
                <c:pt idx="27">
                  <c:v>1271.851931723613</c:v>
                </c:pt>
                <c:pt idx="28">
                  <c:v>1261.585173855791</c:v>
                </c:pt>
                <c:pt idx="29">
                  <c:v>1251.31841598797</c:v>
                </c:pt>
                <c:pt idx="30">
                  <c:v>1241.051658120148</c:v>
                </c:pt>
                <c:pt idx="31">
                  <c:v>1230.784900252326</c:v>
                </c:pt>
                <c:pt idx="32">
                  <c:v>1220.518142384504</c:v>
                </c:pt>
                <c:pt idx="33">
                  <c:v>1210.251384516682</c:v>
                </c:pt>
                <c:pt idx="34">
                  <c:v>1199.984626648861</c:v>
                </c:pt>
                <c:pt idx="35">
                  <c:v>1189.717868781039</c:v>
                </c:pt>
                <c:pt idx="36">
                  <c:v>1179.451110913217</c:v>
                </c:pt>
                <c:pt idx="37">
                  <c:v>1169.184353045395</c:v>
                </c:pt>
                <c:pt idx="38">
                  <c:v>1158.917595177574</c:v>
                </c:pt>
                <c:pt idx="39">
                  <c:v>1148.650837309752</c:v>
                </c:pt>
                <c:pt idx="40">
                  <c:v>1138.38407944193</c:v>
                </c:pt>
                <c:pt idx="41">
                  <c:v>1128.117321574108</c:v>
                </c:pt>
                <c:pt idx="42">
                  <c:v>1117.850563706286</c:v>
                </c:pt>
                <c:pt idx="43">
                  <c:v>1107.583805838465</c:v>
                </c:pt>
                <c:pt idx="44">
                  <c:v>1097.317047970643</c:v>
                </c:pt>
                <c:pt idx="45">
                  <c:v>1087.050290102821</c:v>
                </c:pt>
                <c:pt idx="46">
                  <c:v>1076.783532234999</c:v>
                </c:pt>
                <c:pt idx="47">
                  <c:v>1066.516774367178</c:v>
                </c:pt>
                <c:pt idx="48">
                  <c:v>1068.649177416843</c:v>
                </c:pt>
                <c:pt idx="49">
                  <c:v>1083.180741383997</c:v>
                </c:pt>
                <c:pt idx="50">
                  <c:v>1097.712305351151</c:v>
                </c:pt>
                <c:pt idx="51">
                  <c:v>1112.243869318305</c:v>
                </c:pt>
                <c:pt idx="52">
                  <c:v>1126.775433285459</c:v>
                </c:pt>
                <c:pt idx="53">
                  <c:v>1141.306997252612</c:v>
                </c:pt>
                <c:pt idx="54">
                  <c:v>1155.838561219766</c:v>
                </c:pt>
                <c:pt idx="55">
                  <c:v>1170.37012518692</c:v>
                </c:pt>
                <c:pt idx="56">
                  <c:v>1184.901689154074</c:v>
                </c:pt>
                <c:pt idx="57">
                  <c:v>1199.433253121228</c:v>
                </c:pt>
                <c:pt idx="58">
                  <c:v>1213.964817088381</c:v>
                </c:pt>
                <c:pt idx="59">
                  <c:v>1228.496381055535</c:v>
                </c:pt>
                <c:pt idx="60">
                  <c:v>1243.027945022689</c:v>
                </c:pt>
                <c:pt idx="61">
                  <c:v>1257.559508989843</c:v>
                </c:pt>
                <c:pt idx="62">
                  <c:v>1272.091072956997</c:v>
                </c:pt>
                <c:pt idx="63">
                  <c:v>1286.62263692415</c:v>
                </c:pt>
                <c:pt idx="64">
                  <c:v>1301.154200891304</c:v>
                </c:pt>
                <c:pt idx="65">
                  <c:v>1315.685764858458</c:v>
                </c:pt>
                <c:pt idx="66">
                  <c:v>1330.217328825612</c:v>
                </c:pt>
                <c:pt idx="67">
                  <c:v>1344.748892792766</c:v>
                </c:pt>
                <c:pt idx="68">
                  <c:v>1359.280456759919</c:v>
                </c:pt>
                <c:pt idx="69">
                  <c:v>1373.812020727073</c:v>
                </c:pt>
                <c:pt idx="70">
                  <c:v>1388.343584694227</c:v>
                </c:pt>
                <c:pt idx="71">
                  <c:v>1402.875148661381</c:v>
                </c:pt>
                <c:pt idx="72">
                  <c:v>1417.406712628534</c:v>
                </c:pt>
                <c:pt idx="73">
                  <c:v>1433.859480122891</c:v>
                </c:pt>
                <c:pt idx="74">
                  <c:v>1452.23345114445</c:v>
                </c:pt>
                <c:pt idx="75">
                  <c:v>1470.607422166009</c:v>
                </c:pt>
                <c:pt idx="76">
                  <c:v>1488.981393187568</c:v>
                </c:pt>
                <c:pt idx="77">
                  <c:v>1507.355364209127</c:v>
                </c:pt>
                <c:pt idx="78">
                  <c:v>1525.729335230686</c:v>
                </c:pt>
                <c:pt idx="79">
                  <c:v>1544.103306252245</c:v>
                </c:pt>
                <c:pt idx="80">
                  <c:v>1562.477277273804</c:v>
                </c:pt>
                <c:pt idx="81">
                  <c:v>1580.851248295362</c:v>
                </c:pt>
                <c:pt idx="82">
                  <c:v>1599.225219316922</c:v>
                </c:pt>
                <c:pt idx="83">
                  <c:v>1617.59919033848</c:v>
                </c:pt>
                <c:pt idx="84">
                  <c:v>1635.97316136004</c:v>
                </c:pt>
                <c:pt idx="85">
                  <c:v>1654.347132381598</c:v>
                </c:pt>
                <c:pt idx="86">
                  <c:v>1672.721103403157</c:v>
                </c:pt>
                <c:pt idx="87">
                  <c:v>1691.095074424716</c:v>
                </c:pt>
                <c:pt idx="88">
                  <c:v>1709.469045446275</c:v>
                </c:pt>
                <c:pt idx="89">
                  <c:v>1727.843016467834</c:v>
                </c:pt>
                <c:pt idx="90">
                  <c:v>1746.216987489393</c:v>
                </c:pt>
                <c:pt idx="91">
                  <c:v>1764.590958510952</c:v>
                </c:pt>
                <c:pt idx="92">
                  <c:v>1782.964929532511</c:v>
                </c:pt>
                <c:pt idx="93">
                  <c:v>1801.33890055407</c:v>
                </c:pt>
                <c:pt idx="94">
                  <c:v>1801.33890055407</c:v>
                </c:pt>
                <c:pt idx="95">
                  <c:v>1801.33890055407</c:v>
                </c:pt>
                <c:pt idx="96">
                  <c:v>1801.33890055407</c:v>
                </c:pt>
                <c:pt idx="97">
                  <c:v>1801.33890055407</c:v>
                </c:pt>
                <c:pt idx="98">
                  <c:v>1801.33890055407</c:v>
                </c:pt>
                <c:pt idx="99">
                  <c:v>1801.33890055407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1.186440677966102</c:v>
                </c:pt>
                <c:pt idx="20">
                  <c:v>2.372881355932203</c:v>
                </c:pt>
                <c:pt idx="21">
                  <c:v>3.559322033898305</c:v>
                </c:pt>
                <c:pt idx="22">
                  <c:v>4.745762711864406</c:v>
                </c:pt>
                <c:pt idx="23">
                  <c:v>5.932203389830508</c:v>
                </c:pt>
                <c:pt idx="24">
                  <c:v>7.11864406779661</c:v>
                </c:pt>
                <c:pt idx="25">
                  <c:v>8.30508474576271</c:v>
                </c:pt>
                <c:pt idx="26">
                  <c:v>9.491525423728813</c:v>
                </c:pt>
                <c:pt idx="27">
                  <c:v>10.67796610169492</c:v>
                </c:pt>
                <c:pt idx="28">
                  <c:v>11.86440677966102</c:v>
                </c:pt>
                <c:pt idx="29">
                  <c:v>13.05084745762712</c:v>
                </c:pt>
                <c:pt idx="30">
                  <c:v>14.23728813559322</c:v>
                </c:pt>
                <c:pt idx="31">
                  <c:v>15.42372881355932</c:v>
                </c:pt>
                <c:pt idx="32">
                  <c:v>16.61016949152542</c:v>
                </c:pt>
                <c:pt idx="33">
                  <c:v>17.79661016949153</c:v>
                </c:pt>
                <c:pt idx="34">
                  <c:v>18.98305084745763</c:v>
                </c:pt>
                <c:pt idx="35">
                  <c:v>20.16949152542373</c:v>
                </c:pt>
                <c:pt idx="36">
                  <c:v>21.35593220338983</c:v>
                </c:pt>
                <c:pt idx="37">
                  <c:v>22.54237288135593</c:v>
                </c:pt>
                <c:pt idx="38">
                  <c:v>23.72881355932203</c:v>
                </c:pt>
                <c:pt idx="39">
                  <c:v>24.91525423728813</c:v>
                </c:pt>
                <c:pt idx="40">
                  <c:v>26.10169491525424</c:v>
                </c:pt>
                <c:pt idx="41">
                  <c:v>27.28813559322034</c:v>
                </c:pt>
                <c:pt idx="42">
                  <c:v>28.47457627118644</c:v>
                </c:pt>
                <c:pt idx="43">
                  <c:v>29.66101694915254</c:v>
                </c:pt>
                <c:pt idx="44">
                  <c:v>30.84745762711864</c:v>
                </c:pt>
                <c:pt idx="45">
                  <c:v>32.03389830508474</c:v>
                </c:pt>
                <c:pt idx="46">
                  <c:v>33.22033898305084</c:v>
                </c:pt>
                <c:pt idx="47">
                  <c:v>34.40677966101695</c:v>
                </c:pt>
                <c:pt idx="48">
                  <c:v>59.36</c:v>
                </c:pt>
                <c:pt idx="49">
                  <c:v>108.08</c:v>
                </c:pt>
                <c:pt idx="50">
                  <c:v>156.8</c:v>
                </c:pt>
                <c:pt idx="51">
                  <c:v>205.52</c:v>
                </c:pt>
                <c:pt idx="52">
                  <c:v>254.24</c:v>
                </c:pt>
                <c:pt idx="53">
                  <c:v>302.96</c:v>
                </c:pt>
                <c:pt idx="54">
                  <c:v>351.68</c:v>
                </c:pt>
                <c:pt idx="55">
                  <c:v>400.4</c:v>
                </c:pt>
                <c:pt idx="56">
                  <c:v>449.12</c:v>
                </c:pt>
                <c:pt idx="57">
                  <c:v>497.84</c:v>
                </c:pt>
                <c:pt idx="58">
                  <c:v>546.5599999999999</c:v>
                </c:pt>
                <c:pt idx="59">
                  <c:v>595.28</c:v>
                </c:pt>
                <c:pt idx="60">
                  <c:v>644.0</c:v>
                </c:pt>
                <c:pt idx="61">
                  <c:v>692.72</c:v>
                </c:pt>
                <c:pt idx="62">
                  <c:v>741.4400000000001</c:v>
                </c:pt>
                <c:pt idx="63">
                  <c:v>790.16</c:v>
                </c:pt>
                <c:pt idx="64">
                  <c:v>838.88</c:v>
                </c:pt>
                <c:pt idx="65">
                  <c:v>887.6</c:v>
                </c:pt>
                <c:pt idx="66">
                  <c:v>936.32</c:v>
                </c:pt>
                <c:pt idx="67">
                  <c:v>985.04</c:v>
                </c:pt>
                <c:pt idx="68">
                  <c:v>1033.76</c:v>
                </c:pt>
                <c:pt idx="69">
                  <c:v>1082.48</c:v>
                </c:pt>
                <c:pt idx="70">
                  <c:v>1131.2</c:v>
                </c:pt>
                <c:pt idx="71">
                  <c:v>1179.92</c:v>
                </c:pt>
                <c:pt idx="72">
                  <c:v>1228.64</c:v>
                </c:pt>
                <c:pt idx="73">
                  <c:v>1689.717987804878</c:v>
                </c:pt>
                <c:pt idx="74">
                  <c:v>2563.153963414635</c:v>
                </c:pt>
                <c:pt idx="75">
                  <c:v>3436.589939024391</c:v>
                </c:pt>
                <c:pt idx="76">
                  <c:v>4310.025914634146</c:v>
                </c:pt>
                <c:pt idx="77">
                  <c:v>5183.461890243903</c:v>
                </c:pt>
                <c:pt idx="78">
                  <c:v>6056.897865853658</c:v>
                </c:pt>
                <c:pt idx="79">
                  <c:v>6930.333841463416</c:v>
                </c:pt>
                <c:pt idx="80">
                  <c:v>7803.769817073172</c:v>
                </c:pt>
                <c:pt idx="81">
                  <c:v>8677.20579268293</c:v>
                </c:pt>
                <c:pt idx="82">
                  <c:v>9550.64176829268</c:v>
                </c:pt>
                <c:pt idx="83">
                  <c:v>10424.07774390244</c:v>
                </c:pt>
                <c:pt idx="84">
                  <c:v>11297.5137195122</c:v>
                </c:pt>
                <c:pt idx="85">
                  <c:v>12170.94969512195</c:v>
                </c:pt>
                <c:pt idx="86">
                  <c:v>13044.38567073171</c:v>
                </c:pt>
                <c:pt idx="87">
                  <c:v>13917.82164634147</c:v>
                </c:pt>
                <c:pt idx="88">
                  <c:v>14791.25762195122</c:v>
                </c:pt>
                <c:pt idx="89">
                  <c:v>15664.69359756098</c:v>
                </c:pt>
                <c:pt idx="90">
                  <c:v>16538.12957317074</c:v>
                </c:pt>
                <c:pt idx="91">
                  <c:v>17411.5655487805</c:v>
                </c:pt>
                <c:pt idx="92">
                  <c:v>18285.00152439025</c:v>
                </c:pt>
                <c:pt idx="93">
                  <c:v>19158.4375</c:v>
                </c:pt>
                <c:pt idx="94">
                  <c:v>19158.4375</c:v>
                </c:pt>
                <c:pt idx="95">
                  <c:v>19158.4375</c:v>
                </c:pt>
                <c:pt idx="96">
                  <c:v>19158.4375</c:v>
                </c:pt>
                <c:pt idx="97">
                  <c:v>19158.4375</c:v>
                </c:pt>
                <c:pt idx="98">
                  <c:v>19158.4375</c:v>
                </c:pt>
                <c:pt idx="99">
                  <c:v>19158.4375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416.7930966410084</c:v>
                </c:pt>
                <c:pt idx="1">
                  <c:v>416.7930966410084</c:v>
                </c:pt>
                <c:pt idx="2">
                  <c:v>416.7930966410084</c:v>
                </c:pt>
                <c:pt idx="3">
                  <c:v>416.7930966410084</c:v>
                </c:pt>
                <c:pt idx="4">
                  <c:v>416.7930966410084</c:v>
                </c:pt>
                <c:pt idx="5">
                  <c:v>416.7930966410084</c:v>
                </c:pt>
                <c:pt idx="6">
                  <c:v>416.7930966410084</c:v>
                </c:pt>
                <c:pt idx="7">
                  <c:v>416.7930966410084</c:v>
                </c:pt>
                <c:pt idx="8">
                  <c:v>416.7930966410084</c:v>
                </c:pt>
                <c:pt idx="9">
                  <c:v>416.7930966410084</c:v>
                </c:pt>
                <c:pt idx="10">
                  <c:v>416.7930966410084</c:v>
                </c:pt>
                <c:pt idx="11">
                  <c:v>416.7930966410084</c:v>
                </c:pt>
                <c:pt idx="12">
                  <c:v>416.7930966410084</c:v>
                </c:pt>
                <c:pt idx="13">
                  <c:v>416.7930966410084</c:v>
                </c:pt>
                <c:pt idx="14">
                  <c:v>416.7930966410084</c:v>
                </c:pt>
                <c:pt idx="15">
                  <c:v>416.7930966410084</c:v>
                </c:pt>
                <c:pt idx="16">
                  <c:v>416.7930966410084</c:v>
                </c:pt>
                <c:pt idx="17">
                  <c:v>416.7930966410084</c:v>
                </c:pt>
                <c:pt idx="18">
                  <c:v>416.7930966410084</c:v>
                </c:pt>
                <c:pt idx="19">
                  <c:v>443.7631505589432</c:v>
                </c:pt>
                <c:pt idx="20">
                  <c:v>470.7332044768779</c:v>
                </c:pt>
                <c:pt idx="21">
                  <c:v>497.7032583948125</c:v>
                </c:pt>
                <c:pt idx="22">
                  <c:v>524.673312312747</c:v>
                </c:pt>
                <c:pt idx="23">
                  <c:v>551.643366230682</c:v>
                </c:pt>
                <c:pt idx="24">
                  <c:v>578.6134201486165</c:v>
                </c:pt>
                <c:pt idx="25">
                  <c:v>605.583474066551</c:v>
                </c:pt>
                <c:pt idx="26">
                  <c:v>632.553527984486</c:v>
                </c:pt>
                <c:pt idx="27">
                  <c:v>659.5235819024207</c:v>
                </c:pt>
                <c:pt idx="28">
                  <c:v>686.4936358203553</c:v>
                </c:pt>
                <c:pt idx="29">
                  <c:v>713.46368973829</c:v>
                </c:pt>
                <c:pt idx="30">
                  <c:v>740.4337436562248</c:v>
                </c:pt>
                <c:pt idx="31">
                  <c:v>767.4037975741593</c:v>
                </c:pt>
                <c:pt idx="32">
                  <c:v>794.3738514920942</c:v>
                </c:pt>
                <c:pt idx="33">
                  <c:v>821.3439054100288</c:v>
                </c:pt>
                <c:pt idx="34">
                  <c:v>848.3139593279635</c:v>
                </c:pt>
                <c:pt idx="35">
                  <c:v>875.2840132458982</c:v>
                </c:pt>
                <c:pt idx="36">
                  <c:v>902.2540671638328</c:v>
                </c:pt>
                <c:pt idx="37">
                  <c:v>929.2241210817676</c:v>
                </c:pt>
                <c:pt idx="38">
                  <c:v>956.1941749997023</c:v>
                </c:pt>
                <c:pt idx="39">
                  <c:v>983.164228917637</c:v>
                </c:pt>
                <c:pt idx="40">
                  <c:v>1010.134282835572</c:v>
                </c:pt>
                <c:pt idx="41">
                  <c:v>1037.104336753506</c:v>
                </c:pt>
                <c:pt idx="42">
                  <c:v>1064.074390671441</c:v>
                </c:pt>
                <c:pt idx="43">
                  <c:v>1091.044444589376</c:v>
                </c:pt>
                <c:pt idx="44">
                  <c:v>1118.01449850731</c:v>
                </c:pt>
                <c:pt idx="45">
                  <c:v>1144.984552425245</c:v>
                </c:pt>
                <c:pt idx="46">
                  <c:v>1171.95460634318</c:v>
                </c:pt>
                <c:pt idx="47">
                  <c:v>1198.924660261115</c:v>
                </c:pt>
                <c:pt idx="48">
                  <c:v>1218.034051903193</c:v>
                </c:pt>
                <c:pt idx="49">
                  <c:v>1229.282781269414</c:v>
                </c:pt>
                <c:pt idx="50">
                  <c:v>1240.531510635636</c:v>
                </c:pt>
                <c:pt idx="51">
                  <c:v>1251.780240001858</c:v>
                </c:pt>
                <c:pt idx="52">
                  <c:v>1263.02896936808</c:v>
                </c:pt>
                <c:pt idx="53">
                  <c:v>1274.277698734302</c:v>
                </c:pt>
                <c:pt idx="54">
                  <c:v>1285.526428100523</c:v>
                </c:pt>
                <c:pt idx="55">
                  <c:v>1296.775157466745</c:v>
                </c:pt>
                <c:pt idx="56">
                  <c:v>1308.023886832967</c:v>
                </c:pt>
                <c:pt idx="57">
                  <c:v>1319.272616199189</c:v>
                </c:pt>
                <c:pt idx="58">
                  <c:v>1330.52134556541</c:v>
                </c:pt>
                <c:pt idx="59">
                  <c:v>1341.770074931632</c:v>
                </c:pt>
                <c:pt idx="60">
                  <c:v>1353.018804297854</c:v>
                </c:pt>
                <c:pt idx="61">
                  <c:v>1364.267533664075</c:v>
                </c:pt>
                <c:pt idx="62">
                  <c:v>1375.516263030297</c:v>
                </c:pt>
                <c:pt idx="63">
                  <c:v>1386.764992396519</c:v>
                </c:pt>
                <c:pt idx="64">
                  <c:v>1398.013721762741</c:v>
                </c:pt>
                <c:pt idx="65">
                  <c:v>1409.262451128963</c:v>
                </c:pt>
                <c:pt idx="66">
                  <c:v>1420.511180495184</c:v>
                </c:pt>
                <c:pt idx="67">
                  <c:v>1431.759909861406</c:v>
                </c:pt>
                <c:pt idx="68">
                  <c:v>1443.008639227628</c:v>
                </c:pt>
                <c:pt idx="69">
                  <c:v>1454.25736859385</c:v>
                </c:pt>
                <c:pt idx="70">
                  <c:v>1465.506097960071</c:v>
                </c:pt>
                <c:pt idx="71">
                  <c:v>1476.754827326293</c:v>
                </c:pt>
                <c:pt idx="72">
                  <c:v>1488.003556692515</c:v>
                </c:pt>
                <c:pt idx="73">
                  <c:v>1491.90752059395</c:v>
                </c:pt>
                <c:pt idx="74">
                  <c:v>1488.466719030596</c:v>
                </c:pt>
                <c:pt idx="75">
                  <c:v>1485.025917467243</c:v>
                </c:pt>
                <c:pt idx="76">
                  <c:v>1481.58511590389</c:v>
                </c:pt>
                <c:pt idx="77">
                  <c:v>1478.144314340537</c:v>
                </c:pt>
                <c:pt idx="78">
                  <c:v>1474.703512777184</c:v>
                </c:pt>
                <c:pt idx="79">
                  <c:v>1471.26271121383</c:v>
                </c:pt>
                <c:pt idx="80">
                  <c:v>1467.821909650477</c:v>
                </c:pt>
                <c:pt idx="81">
                  <c:v>1464.381108087124</c:v>
                </c:pt>
                <c:pt idx="82">
                  <c:v>1460.940306523771</c:v>
                </c:pt>
                <c:pt idx="83">
                  <c:v>1457.499504960418</c:v>
                </c:pt>
                <c:pt idx="84">
                  <c:v>1454.058703397065</c:v>
                </c:pt>
                <c:pt idx="85">
                  <c:v>1450.617901833712</c:v>
                </c:pt>
                <c:pt idx="86">
                  <c:v>1447.177100270359</c:v>
                </c:pt>
                <c:pt idx="87">
                  <c:v>1443.736298707006</c:v>
                </c:pt>
                <c:pt idx="88">
                  <c:v>1440.295497143653</c:v>
                </c:pt>
                <c:pt idx="89">
                  <c:v>1436.8546955803</c:v>
                </c:pt>
                <c:pt idx="90">
                  <c:v>1433.413894016947</c:v>
                </c:pt>
                <c:pt idx="91">
                  <c:v>1429.973092453593</c:v>
                </c:pt>
                <c:pt idx="92">
                  <c:v>1426.53229089024</c:v>
                </c:pt>
                <c:pt idx="93">
                  <c:v>1423.091489326887</c:v>
                </c:pt>
                <c:pt idx="94">
                  <c:v>1423.091489326887</c:v>
                </c:pt>
                <c:pt idx="95">
                  <c:v>1423.091489326887</c:v>
                </c:pt>
                <c:pt idx="96">
                  <c:v>1423.091489326887</c:v>
                </c:pt>
                <c:pt idx="97">
                  <c:v>1423.091489326887</c:v>
                </c:pt>
                <c:pt idx="98">
                  <c:v>1423.091489326887</c:v>
                </c:pt>
                <c:pt idx="99">
                  <c:v>1423.091489326887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0.338983050847458</c:v>
                </c:pt>
                <c:pt idx="20">
                  <c:v>0.677966101694915</c:v>
                </c:pt>
                <c:pt idx="21">
                  <c:v>1.016949152542373</c:v>
                </c:pt>
                <c:pt idx="22">
                  <c:v>1.35593220338983</c:v>
                </c:pt>
                <c:pt idx="23">
                  <c:v>1.694915254237288</c:v>
                </c:pt>
                <c:pt idx="24">
                  <c:v>2.033898305084746</c:v>
                </c:pt>
                <c:pt idx="25">
                  <c:v>2.372881355932203</c:v>
                </c:pt>
                <c:pt idx="26">
                  <c:v>2.711864406779661</c:v>
                </c:pt>
                <c:pt idx="27">
                  <c:v>3.050847457627118</c:v>
                </c:pt>
                <c:pt idx="28">
                  <c:v>3.389830508474576</c:v>
                </c:pt>
                <c:pt idx="29">
                  <c:v>3.728813559322033</c:v>
                </c:pt>
                <c:pt idx="30">
                  <c:v>4.067796610169491</c:v>
                </c:pt>
                <c:pt idx="31">
                  <c:v>4.406779661016949</c:v>
                </c:pt>
                <c:pt idx="32">
                  <c:v>4.745762711864406</c:v>
                </c:pt>
                <c:pt idx="33">
                  <c:v>5.084745762711864</c:v>
                </c:pt>
                <c:pt idx="34">
                  <c:v>5.423728813559321</c:v>
                </c:pt>
                <c:pt idx="35">
                  <c:v>5.762711864406779</c:v>
                </c:pt>
                <c:pt idx="36">
                  <c:v>6.101694915254237</c:v>
                </c:pt>
                <c:pt idx="37">
                  <c:v>6.440677966101694</c:v>
                </c:pt>
                <c:pt idx="38">
                  <c:v>6.779661016949152</c:v>
                </c:pt>
                <c:pt idx="39">
                  <c:v>7.11864406779661</c:v>
                </c:pt>
                <c:pt idx="40">
                  <c:v>7.457627118644067</c:v>
                </c:pt>
                <c:pt idx="41">
                  <c:v>7.796610169491524</c:v>
                </c:pt>
                <c:pt idx="42">
                  <c:v>8.135593220338982</c:v>
                </c:pt>
                <c:pt idx="43">
                  <c:v>8.47457627118644</c:v>
                </c:pt>
                <c:pt idx="44">
                  <c:v>8.813559322033897</c:v>
                </c:pt>
                <c:pt idx="45">
                  <c:v>9.152542372881356</c:v>
                </c:pt>
                <c:pt idx="46">
                  <c:v>9.491525423728813</c:v>
                </c:pt>
                <c:pt idx="47">
                  <c:v>9.830508474576271</c:v>
                </c:pt>
                <c:pt idx="48">
                  <c:v>10.7</c:v>
                </c:pt>
                <c:pt idx="49">
                  <c:v>12.1</c:v>
                </c:pt>
                <c:pt idx="50">
                  <c:v>13.5</c:v>
                </c:pt>
                <c:pt idx="51">
                  <c:v>14.9</c:v>
                </c:pt>
                <c:pt idx="52">
                  <c:v>16.3</c:v>
                </c:pt>
                <c:pt idx="53">
                  <c:v>17.7</c:v>
                </c:pt>
                <c:pt idx="54">
                  <c:v>19.1</c:v>
                </c:pt>
                <c:pt idx="55">
                  <c:v>20.5</c:v>
                </c:pt>
                <c:pt idx="56">
                  <c:v>21.9</c:v>
                </c:pt>
                <c:pt idx="57">
                  <c:v>23.3</c:v>
                </c:pt>
                <c:pt idx="58">
                  <c:v>24.7</c:v>
                </c:pt>
                <c:pt idx="59">
                  <c:v>26.1</c:v>
                </c:pt>
                <c:pt idx="60">
                  <c:v>27.5</c:v>
                </c:pt>
                <c:pt idx="61">
                  <c:v>28.89999999999999</c:v>
                </c:pt>
                <c:pt idx="62">
                  <c:v>30.3</c:v>
                </c:pt>
                <c:pt idx="63">
                  <c:v>31.7</c:v>
                </c:pt>
                <c:pt idx="64">
                  <c:v>33.1</c:v>
                </c:pt>
                <c:pt idx="65">
                  <c:v>34.5</c:v>
                </c:pt>
                <c:pt idx="66">
                  <c:v>35.9</c:v>
                </c:pt>
                <c:pt idx="67">
                  <c:v>37.3</c:v>
                </c:pt>
                <c:pt idx="68">
                  <c:v>38.7</c:v>
                </c:pt>
                <c:pt idx="69">
                  <c:v>40.1</c:v>
                </c:pt>
                <c:pt idx="70">
                  <c:v>41.5</c:v>
                </c:pt>
                <c:pt idx="71">
                  <c:v>42.9</c:v>
                </c:pt>
                <c:pt idx="72">
                  <c:v>44.3</c:v>
                </c:pt>
                <c:pt idx="73">
                  <c:v>45.88414634146341</c:v>
                </c:pt>
                <c:pt idx="74">
                  <c:v>47.65243902439024</c:v>
                </c:pt>
                <c:pt idx="75">
                  <c:v>49.42073170731707</c:v>
                </c:pt>
                <c:pt idx="76">
                  <c:v>51.18902439024389</c:v>
                </c:pt>
                <c:pt idx="77">
                  <c:v>52.95731707317073</c:v>
                </c:pt>
                <c:pt idx="78">
                  <c:v>54.72560975609755</c:v>
                </c:pt>
                <c:pt idx="79">
                  <c:v>56.49390243902438</c:v>
                </c:pt>
                <c:pt idx="80">
                  <c:v>58.2621951219512</c:v>
                </c:pt>
                <c:pt idx="81">
                  <c:v>60.03048780487804</c:v>
                </c:pt>
                <c:pt idx="82">
                  <c:v>61.79878048780487</c:v>
                </c:pt>
                <c:pt idx="83">
                  <c:v>63.5670731707317</c:v>
                </c:pt>
                <c:pt idx="84">
                  <c:v>65.33536585365853</c:v>
                </c:pt>
                <c:pt idx="85">
                  <c:v>67.10365853658536</c:v>
                </c:pt>
                <c:pt idx="86">
                  <c:v>68.8719512195122</c:v>
                </c:pt>
                <c:pt idx="87">
                  <c:v>70.64024390243902</c:v>
                </c:pt>
                <c:pt idx="88">
                  <c:v>72.40853658536585</c:v>
                </c:pt>
                <c:pt idx="89">
                  <c:v>74.17682926829267</c:v>
                </c:pt>
                <c:pt idx="90">
                  <c:v>75.9451219512195</c:v>
                </c:pt>
                <c:pt idx="91">
                  <c:v>77.71341463414634</c:v>
                </c:pt>
                <c:pt idx="92">
                  <c:v>79.48170731707316</c:v>
                </c:pt>
                <c:pt idx="93">
                  <c:v>81.25</c:v>
                </c:pt>
                <c:pt idx="94">
                  <c:v>81.25</c:v>
                </c:pt>
                <c:pt idx="95">
                  <c:v>81.25</c:v>
                </c:pt>
                <c:pt idx="96">
                  <c:v>81.25</c:v>
                </c:pt>
                <c:pt idx="97">
                  <c:v>81.25</c:v>
                </c:pt>
                <c:pt idx="98">
                  <c:v>81.25</c:v>
                </c:pt>
                <c:pt idx="99">
                  <c:v>81.25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67.79661016949153</c:v>
                </c:pt>
                <c:pt idx="20">
                  <c:v>135.5932203389831</c:v>
                </c:pt>
                <c:pt idx="21">
                  <c:v>203.3898305084746</c:v>
                </c:pt>
                <c:pt idx="22">
                  <c:v>271.1864406779661</c:v>
                </c:pt>
                <c:pt idx="23">
                  <c:v>338.9830508474576</c:v>
                </c:pt>
                <c:pt idx="24">
                  <c:v>406.7796610169491</c:v>
                </c:pt>
                <c:pt idx="25">
                  <c:v>474.5762711864407</c:v>
                </c:pt>
                <c:pt idx="26">
                  <c:v>542.3728813559322</c:v>
                </c:pt>
                <c:pt idx="27">
                  <c:v>610.1694915254237</c:v>
                </c:pt>
                <c:pt idx="28">
                  <c:v>677.9661016949152</c:v>
                </c:pt>
                <c:pt idx="29">
                  <c:v>745.7627118644068</c:v>
                </c:pt>
                <c:pt idx="30">
                  <c:v>813.5593220338983</c:v>
                </c:pt>
                <c:pt idx="31">
                  <c:v>881.3559322033898</c:v>
                </c:pt>
                <c:pt idx="32">
                  <c:v>949.1525423728813</c:v>
                </c:pt>
                <c:pt idx="33">
                  <c:v>1016.949152542373</c:v>
                </c:pt>
                <c:pt idx="34">
                  <c:v>1084.745762711864</c:v>
                </c:pt>
                <c:pt idx="35">
                  <c:v>1152.542372881356</c:v>
                </c:pt>
                <c:pt idx="36">
                  <c:v>1220.338983050847</c:v>
                </c:pt>
                <c:pt idx="37">
                  <c:v>1288.135593220339</c:v>
                </c:pt>
                <c:pt idx="38">
                  <c:v>1355.93220338983</c:v>
                </c:pt>
                <c:pt idx="39">
                  <c:v>1423.728813559322</c:v>
                </c:pt>
                <c:pt idx="40">
                  <c:v>1491.525423728814</c:v>
                </c:pt>
                <c:pt idx="41">
                  <c:v>1559.322033898305</c:v>
                </c:pt>
                <c:pt idx="42">
                  <c:v>1627.118644067797</c:v>
                </c:pt>
                <c:pt idx="43">
                  <c:v>1694.915254237288</c:v>
                </c:pt>
                <c:pt idx="44">
                  <c:v>1762.71186440678</c:v>
                </c:pt>
                <c:pt idx="45">
                  <c:v>1830.508474576271</c:v>
                </c:pt>
                <c:pt idx="46">
                  <c:v>1898.305084745763</c:v>
                </c:pt>
                <c:pt idx="47">
                  <c:v>1966.101694915254</c:v>
                </c:pt>
                <c:pt idx="48">
                  <c:v>2095.0</c:v>
                </c:pt>
                <c:pt idx="49">
                  <c:v>2285.0</c:v>
                </c:pt>
                <c:pt idx="50">
                  <c:v>2475.0</c:v>
                </c:pt>
                <c:pt idx="51">
                  <c:v>2665.0</c:v>
                </c:pt>
                <c:pt idx="52">
                  <c:v>2855.0</c:v>
                </c:pt>
                <c:pt idx="53">
                  <c:v>3045.0</c:v>
                </c:pt>
                <c:pt idx="54">
                  <c:v>3235.0</c:v>
                </c:pt>
                <c:pt idx="55">
                  <c:v>3425.0</c:v>
                </c:pt>
                <c:pt idx="56">
                  <c:v>3615.0</c:v>
                </c:pt>
                <c:pt idx="57">
                  <c:v>3805.0</c:v>
                </c:pt>
                <c:pt idx="58">
                  <c:v>3995.0</c:v>
                </c:pt>
                <c:pt idx="59">
                  <c:v>4185.0</c:v>
                </c:pt>
                <c:pt idx="60">
                  <c:v>4375.0</c:v>
                </c:pt>
                <c:pt idx="61">
                  <c:v>4565.0</c:v>
                </c:pt>
                <c:pt idx="62">
                  <c:v>4755.0</c:v>
                </c:pt>
                <c:pt idx="63">
                  <c:v>4945.0</c:v>
                </c:pt>
                <c:pt idx="64">
                  <c:v>5135.0</c:v>
                </c:pt>
                <c:pt idx="65">
                  <c:v>5325.0</c:v>
                </c:pt>
                <c:pt idx="66">
                  <c:v>5515.0</c:v>
                </c:pt>
                <c:pt idx="67">
                  <c:v>5705.0</c:v>
                </c:pt>
                <c:pt idx="68">
                  <c:v>5895.0</c:v>
                </c:pt>
                <c:pt idx="69">
                  <c:v>6085.0</c:v>
                </c:pt>
                <c:pt idx="70">
                  <c:v>6275.0</c:v>
                </c:pt>
                <c:pt idx="71">
                  <c:v>6465.0</c:v>
                </c:pt>
                <c:pt idx="72">
                  <c:v>6655.0</c:v>
                </c:pt>
                <c:pt idx="73">
                  <c:v>7423.780487804878</c:v>
                </c:pt>
                <c:pt idx="74">
                  <c:v>8771.341463414633</c:v>
                </c:pt>
                <c:pt idx="75">
                  <c:v>10118.90243902439</c:v>
                </c:pt>
                <c:pt idx="76">
                  <c:v>11466.46341463415</c:v>
                </c:pt>
                <c:pt idx="77">
                  <c:v>12814.0243902439</c:v>
                </c:pt>
                <c:pt idx="78">
                  <c:v>14161.58536585366</c:v>
                </c:pt>
                <c:pt idx="79">
                  <c:v>15509.14634146341</c:v>
                </c:pt>
                <c:pt idx="80">
                  <c:v>16856.70731707317</c:v>
                </c:pt>
                <c:pt idx="81">
                  <c:v>18204.26829268293</c:v>
                </c:pt>
                <c:pt idx="82">
                  <c:v>19551.82926829268</c:v>
                </c:pt>
                <c:pt idx="83">
                  <c:v>20899.39024390244</c:v>
                </c:pt>
                <c:pt idx="84">
                  <c:v>22246.95121951219</c:v>
                </c:pt>
                <c:pt idx="85">
                  <c:v>23594.51219512195</c:v>
                </c:pt>
                <c:pt idx="86">
                  <c:v>24942.07317073171</c:v>
                </c:pt>
                <c:pt idx="87">
                  <c:v>26289.63414634146</c:v>
                </c:pt>
                <c:pt idx="88">
                  <c:v>27637.19512195122</c:v>
                </c:pt>
                <c:pt idx="89">
                  <c:v>28984.75609756097</c:v>
                </c:pt>
                <c:pt idx="90">
                  <c:v>30332.31707317073</c:v>
                </c:pt>
                <c:pt idx="91">
                  <c:v>31679.87804878049</c:v>
                </c:pt>
                <c:pt idx="92">
                  <c:v>33027.43902439025</c:v>
                </c:pt>
                <c:pt idx="93">
                  <c:v>34375.0</c:v>
                </c:pt>
                <c:pt idx="94">
                  <c:v>34375.0</c:v>
                </c:pt>
                <c:pt idx="95">
                  <c:v>34375.0</c:v>
                </c:pt>
                <c:pt idx="96">
                  <c:v>34375.0</c:v>
                </c:pt>
                <c:pt idx="97">
                  <c:v>34375.0</c:v>
                </c:pt>
                <c:pt idx="98">
                  <c:v>34375.0</c:v>
                </c:pt>
                <c:pt idx="99">
                  <c:v>34375.0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72.05492452733584</c:v>
                </c:pt>
                <c:pt idx="1">
                  <c:v>72.05492452733584</c:v>
                </c:pt>
                <c:pt idx="2">
                  <c:v>72.05492452733584</c:v>
                </c:pt>
                <c:pt idx="3">
                  <c:v>72.05492452733584</c:v>
                </c:pt>
                <c:pt idx="4">
                  <c:v>72.05492452733584</c:v>
                </c:pt>
                <c:pt idx="5">
                  <c:v>72.05492452733584</c:v>
                </c:pt>
                <c:pt idx="6">
                  <c:v>72.05492452733584</c:v>
                </c:pt>
                <c:pt idx="7">
                  <c:v>72.05492452733584</c:v>
                </c:pt>
                <c:pt idx="8">
                  <c:v>72.05492452733584</c:v>
                </c:pt>
                <c:pt idx="9">
                  <c:v>72.05492452733584</c:v>
                </c:pt>
                <c:pt idx="10">
                  <c:v>72.05492452733584</c:v>
                </c:pt>
                <c:pt idx="11">
                  <c:v>72.05492452733584</c:v>
                </c:pt>
                <c:pt idx="12">
                  <c:v>72.05492452733584</c:v>
                </c:pt>
                <c:pt idx="13">
                  <c:v>72.05492452733584</c:v>
                </c:pt>
                <c:pt idx="14">
                  <c:v>72.05492452733584</c:v>
                </c:pt>
                <c:pt idx="15">
                  <c:v>72.05492452733584</c:v>
                </c:pt>
                <c:pt idx="16">
                  <c:v>72.05492452733584</c:v>
                </c:pt>
                <c:pt idx="17">
                  <c:v>72.05492452733584</c:v>
                </c:pt>
                <c:pt idx="18">
                  <c:v>72.05492452733584</c:v>
                </c:pt>
                <c:pt idx="19">
                  <c:v>78.12701767078519</c:v>
                </c:pt>
                <c:pt idx="20">
                  <c:v>84.19911081423453</c:v>
                </c:pt>
                <c:pt idx="21">
                  <c:v>90.27120395768388</c:v>
                </c:pt>
                <c:pt idx="22">
                  <c:v>96.34329710113323</c:v>
                </c:pt>
                <c:pt idx="23">
                  <c:v>102.4153902445826</c:v>
                </c:pt>
                <c:pt idx="24">
                  <c:v>108.4874833880319</c:v>
                </c:pt>
                <c:pt idx="25">
                  <c:v>114.5595765314813</c:v>
                </c:pt>
                <c:pt idx="26">
                  <c:v>120.6316696749306</c:v>
                </c:pt>
                <c:pt idx="27">
                  <c:v>126.70376281838</c:v>
                </c:pt>
                <c:pt idx="28">
                  <c:v>132.7758559618293</c:v>
                </c:pt>
                <c:pt idx="29">
                  <c:v>138.8479491052786</c:v>
                </c:pt>
                <c:pt idx="30">
                  <c:v>144.920042248728</c:v>
                </c:pt>
                <c:pt idx="31">
                  <c:v>150.9921353921774</c:v>
                </c:pt>
                <c:pt idx="32">
                  <c:v>157.0642285356267</c:v>
                </c:pt>
                <c:pt idx="33">
                  <c:v>163.136321679076</c:v>
                </c:pt>
                <c:pt idx="34">
                  <c:v>169.2084148225254</c:v>
                </c:pt>
                <c:pt idx="35">
                  <c:v>175.2805079659747</c:v>
                </c:pt>
                <c:pt idx="36">
                  <c:v>181.3526011094241</c:v>
                </c:pt>
                <c:pt idx="37">
                  <c:v>187.4246942528735</c:v>
                </c:pt>
                <c:pt idx="38">
                  <c:v>193.4967873963228</c:v>
                </c:pt>
                <c:pt idx="39">
                  <c:v>199.5688805397722</c:v>
                </c:pt>
                <c:pt idx="40">
                  <c:v>205.6409736832215</c:v>
                </c:pt>
                <c:pt idx="41">
                  <c:v>211.7130668266709</c:v>
                </c:pt>
                <c:pt idx="42">
                  <c:v>217.7851599701202</c:v>
                </c:pt>
                <c:pt idx="43">
                  <c:v>223.8572531135695</c:v>
                </c:pt>
                <c:pt idx="44">
                  <c:v>229.9293462570189</c:v>
                </c:pt>
                <c:pt idx="45">
                  <c:v>236.0014394004683</c:v>
                </c:pt>
                <c:pt idx="46">
                  <c:v>242.0735325439176</c:v>
                </c:pt>
                <c:pt idx="47">
                  <c:v>248.1456256873669</c:v>
                </c:pt>
                <c:pt idx="48">
                  <c:v>250.4091896288625</c:v>
                </c:pt>
                <c:pt idx="49">
                  <c:v>248.8642243684044</c:v>
                </c:pt>
                <c:pt idx="50">
                  <c:v>247.3192591079462</c:v>
                </c:pt>
                <c:pt idx="51">
                  <c:v>245.7742938474881</c:v>
                </c:pt>
                <c:pt idx="52">
                  <c:v>244.22932858703</c:v>
                </c:pt>
                <c:pt idx="53">
                  <c:v>242.6843633265718</c:v>
                </c:pt>
                <c:pt idx="54">
                  <c:v>241.1393980661136</c:v>
                </c:pt>
                <c:pt idx="55">
                  <c:v>239.5944328056555</c:v>
                </c:pt>
                <c:pt idx="56">
                  <c:v>238.0494675451973</c:v>
                </c:pt>
                <c:pt idx="57">
                  <c:v>236.5045022847392</c:v>
                </c:pt>
                <c:pt idx="58">
                  <c:v>234.959537024281</c:v>
                </c:pt>
                <c:pt idx="59">
                  <c:v>233.4145717638229</c:v>
                </c:pt>
                <c:pt idx="60">
                  <c:v>231.8696065033647</c:v>
                </c:pt>
                <c:pt idx="61">
                  <c:v>230.3246412429066</c:v>
                </c:pt>
                <c:pt idx="62">
                  <c:v>228.7796759824484</c:v>
                </c:pt>
                <c:pt idx="63">
                  <c:v>227.2347107219903</c:v>
                </c:pt>
                <c:pt idx="64">
                  <c:v>225.6897454615321</c:v>
                </c:pt>
                <c:pt idx="65">
                  <c:v>224.144780201074</c:v>
                </c:pt>
                <c:pt idx="66">
                  <c:v>222.5998149406158</c:v>
                </c:pt>
                <c:pt idx="67">
                  <c:v>221.0548496801576</c:v>
                </c:pt>
                <c:pt idx="68">
                  <c:v>219.5098844196995</c:v>
                </c:pt>
                <c:pt idx="69">
                  <c:v>217.9649191592413</c:v>
                </c:pt>
                <c:pt idx="70">
                  <c:v>216.4199538987832</c:v>
                </c:pt>
                <c:pt idx="71">
                  <c:v>214.874988638325</c:v>
                </c:pt>
                <c:pt idx="72">
                  <c:v>213.3300233778669</c:v>
                </c:pt>
                <c:pt idx="73">
                  <c:v>209.1306476690939</c:v>
                </c:pt>
                <c:pt idx="74">
                  <c:v>202.276861512006</c:v>
                </c:pt>
                <c:pt idx="75">
                  <c:v>195.4230753549181</c:v>
                </c:pt>
                <c:pt idx="76">
                  <c:v>188.5692891978302</c:v>
                </c:pt>
                <c:pt idx="77">
                  <c:v>181.7155030407422</c:v>
                </c:pt>
                <c:pt idx="78">
                  <c:v>174.8617168836543</c:v>
                </c:pt>
                <c:pt idx="79">
                  <c:v>168.0079307265665</c:v>
                </c:pt>
                <c:pt idx="80">
                  <c:v>161.1541445694785</c:v>
                </c:pt>
                <c:pt idx="81">
                  <c:v>154.3003584123907</c:v>
                </c:pt>
                <c:pt idx="82">
                  <c:v>147.4465722553028</c:v>
                </c:pt>
                <c:pt idx="83">
                  <c:v>140.5927860982148</c:v>
                </c:pt>
                <c:pt idx="84">
                  <c:v>133.738999941127</c:v>
                </c:pt>
                <c:pt idx="85">
                  <c:v>126.8852137840391</c:v>
                </c:pt>
                <c:pt idx="86">
                  <c:v>120.0314276269512</c:v>
                </c:pt>
                <c:pt idx="87">
                  <c:v>113.1776414698633</c:v>
                </c:pt>
                <c:pt idx="88">
                  <c:v>106.3238553127754</c:v>
                </c:pt>
                <c:pt idx="89">
                  <c:v>99.47006915568745</c:v>
                </c:pt>
                <c:pt idx="90">
                  <c:v>92.61628299859956</c:v>
                </c:pt>
                <c:pt idx="91">
                  <c:v>85.76249684151166</c:v>
                </c:pt>
                <c:pt idx="92">
                  <c:v>78.90871068442374</c:v>
                </c:pt>
                <c:pt idx="93">
                  <c:v>72.05492452733585</c:v>
                </c:pt>
                <c:pt idx="94">
                  <c:v>72.05492452733584</c:v>
                </c:pt>
                <c:pt idx="95">
                  <c:v>72.05492452733584</c:v>
                </c:pt>
                <c:pt idx="96">
                  <c:v>72.05492452733584</c:v>
                </c:pt>
                <c:pt idx="97">
                  <c:v>72.05492452733584</c:v>
                </c:pt>
                <c:pt idx="98">
                  <c:v>72.05492452733584</c:v>
                </c:pt>
                <c:pt idx="99">
                  <c:v>72.05492452733584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3600.0</c:v>
                </c:pt>
                <c:pt idx="1">
                  <c:v>3600.0</c:v>
                </c:pt>
                <c:pt idx="2">
                  <c:v>3600.0</c:v>
                </c:pt>
                <c:pt idx="3">
                  <c:v>3600.0</c:v>
                </c:pt>
                <c:pt idx="4">
                  <c:v>3600.0</c:v>
                </c:pt>
                <c:pt idx="5">
                  <c:v>3600.0</c:v>
                </c:pt>
                <c:pt idx="6">
                  <c:v>3600.0</c:v>
                </c:pt>
                <c:pt idx="7">
                  <c:v>3600.0</c:v>
                </c:pt>
                <c:pt idx="8">
                  <c:v>3600.0</c:v>
                </c:pt>
                <c:pt idx="9">
                  <c:v>3600.0</c:v>
                </c:pt>
                <c:pt idx="10">
                  <c:v>3600.0</c:v>
                </c:pt>
                <c:pt idx="11">
                  <c:v>3600.0</c:v>
                </c:pt>
                <c:pt idx="12">
                  <c:v>3600.0</c:v>
                </c:pt>
                <c:pt idx="13">
                  <c:v>3600.0</c:v>
                </c:pt>
                <c:pt idx="14">
                  <c:v>3600.0</c:v>
                </c:pt>
                <c:pt idx="15">
                  <c:v>3600.0</c:v>
                </c:pt>
                <c:pt idx="16">
                  <c:v>3600.0</c:v>
                </c:pt>
                <c:pt idx="17">
                  <c:v>3600.0</c:v>
                </c:pt>
                <c:pt idx="18">
                  <c:v>3600.0</c:v>
                </c:pt>
                <c:pt idx="19">
                  <c:v>3803.389830508474</c:v>
                </c:pt>
                <c:pt idx="20">
                  <c:v>4006.779661016949</c:v>
                </c:pt>
                <c:pt idx="21">
                  <c:v>4210.169491525423</c:v>
                </c:pt>
                <c:pt idx="22">
                  <c:v>4413.559322033897</c:v>
                </c:pt>
                <c:pt idx="23">
                  <c:v>4616.949152542373</c:v>
                </c:pt>
                <c:pt idx="24">
                  <c:v>4820.338983050847</c:v>
                </c:pt>
                <c:pt idx="25">
                  <c:v>5023.728813559322</c:v>
                </c:pt>
                <c:pt idx="26">
                  <c:v>5227.118644067796</c:v>
                </c:pt>
                <c:pt idx="27">
                  <c:v>5430.508474576271</c:v>
                </c:pt>
                <c:pt idx="28">
                  <c:v>5633.898305084746</c:v>
                </c:pt>
                <c:pt idx="29">
                  <c:v>5837.28813559322</c:v>
                </c:pt>
                <c:pt idx="30">
                  <c:v>6040.677966101695</c:v>
                </c:pt>
                <c:pt idx="31">
                  <c:v>6244.067796610169</c:v>
                </c:pt>
                <c:pt idx="32">
                  <c:v>6447.457627118644</c:v>
                </c:pt>
                <c:pt idx="33">
                  <c:v>6650.847457627118</c:v>
                </c:pt>
                <c:pt idx="34">
                  <c:v>6854.237288135593</c:v>
                </c:pt>
                <c:pt idx="35">
                  <c:v>7057.627118644068</c:v>
                </c:pt>
                <c:pt idx="36">
                  <c:v>7261.016949152543</c:v>
                </c:pt>
                <c:pt idx="37">
                  <c:v>7464.406779661017</c:v>
                </c:pt>
                <c:pt idx="38">
                  <c:v>7667.79661016949</c:v>
                </c:pt>
                <c:pt idx="39">
                  <c:v>7871.186440677965</c:v>
                </c:pt>
                <c:pt idx="40">
                  <c:v>8074.57627118644</c:v>
                </c:pt>
                <c:pt idx="41">
                  <c:v>8277.966101694914</c:v>
                </c:pt>
                <c:pt idx="42">
                  <c:v>8481.355932203391</c:v>
                </c:pt>
                <c:pt idx="43">
                  <c:v>8684.74576271186</c:v>
                </c:pt>
                <c:pt idx="44">
                  <c:v>8888.135593220339</c:v>
                </c:pt>
                <c:pt idx="45">
                  <c:v>9091.525423728814</c:v>
                </c:pt>
                <c:pt idx="46">
                  <c:v>9294.915254237289</c:v>
                </c:pt>
                <c:pt idx="47">
                  <c:v>9498.305084745763</c:v>
                </c:pt>
                <c:pt idx="48">
                  <c:v>9840.0</c:v>
                </c:pt>
                <c:pt idx="49">
                  <c:v>10320.0</c:v>
                </c:pt>
                <c:pt idx="50">
                  <c:v>10800.0</c:v>
                </c:pt>
                <c:pt idx="51">
                  <c:v>11280.0</c:v>
                </c:pt>
                <c:pt idx="52">
                  <c:v>11760.0</c:v>
                </c:pt>
                <c:pt idx="53">
                  <c:v>12240.0</c:v>
                </c:pt>
                <c:pt idx="54">
                  <c:v>12720.0</c:v>
                </c:pt>
                <c:pt idx="55">
                  <c:v>13200.0</c:v>
                </c:pt>
                <c:pt idx="56">
                  <c:v>13680.0</c:v>
                </c:pt>
                <c:pt idx="57">
                  <c:v>14160.0</c:v>
                </c:pt>
                <c:pt idx="58">
                  <c:v>14640.0</c:v>
                </c:pt>
                <c:pt idx="59">
                  <c:v>15120.0</c:v>
                </c:pt>
                <c:pt idx="60">
                  <c:v>15600.0</c:v>
                </c:pt>
                <c:pt idx="61">
                  <c:v>16080.0</c:v>
                </c:pt>
                <c:pt idx="62">
                  <c:v>16560.0</c:v>
                </c:pt>
                <c:pt idx="63">
                  <c:v>17040.0</c:v>
                </c:pt>
                <c:pt idx="64">
                  <c:v>17520.0</c:v>
                </c:pt>
                <c:pt idx="65">
                  <c:v>18000.0</c:v>
                </c:pt>
                <c:pt idx="66">
                  <c:v>18480.0</c:v>
                </c:pt>
                <c:pt idx="67">
                  <c:v>18960.0</c:v>
                </c:pt>
                <c:pt idx="68">
                  <c:v>19440.0</c:v>
                </c:pt>
                <c:pt idx="69">
                  <c:v>19920.0</c:v>
                </c:pt>
                <c:pt idx="70">
                  <c:v>20400.0</c:v>
                </c:pt>
                <c:pt idx="71">
                  <c:v>20880.0</c:v>
                </c:pt>
                <c:pt idx="72">
                  <c:v>21360.0</c:v>
                </c:pt>
                <c:pt idx="73">
                  <c:v>22048.9024390244</c:v>
                </c:pt>
                <c:pt idx="74">
                  <c:v>22946.70731707317</c:v>
                </c:pt>
                <c:pt idx="75">
                  <c:v>23844.51219512195</c:v>
                </c:pt>
                <c:pt idx="76">
                  <c:v>24742.31707317073</c:v>
                </c:pt>
                <c:pt idx="77">
                  <c:v>25640.12195121951</c:v>
                </c:pt>
                <c:pt idx="78">
                  <c:v>26537.9268292683</c:v>
                </c:pt>
                <c:pt idx="79">
                  <c:v>27435.73170731707</c:v>
                </c:pt>
                <c:pt idx="80">
                  <c:v>28333.53658536585</c:v>
                </c:pt>
                <c:pt idx="81">
                  <c:v>29231.34146341463</c:v>
                </c:pt>
                <c:pt idx="82">
                  <c:v>30129.14634146341</c:v>
                </c:pt>
                <c:pt idx="83">
                  <c:v>31026.95121951219</c:v>
                </c:pt>
                <c:pt idx="84">
                  <c:v>31924.75609756097</c:v>
                </c:pt>
                <c:pt idx="85">
                  <c:v>32822.56097560975</c:v>
                </c:pt>
                <c:pt idx="86">
                  <c:v>33720.36585365853</c:v>
                </c:pt>
                <c:pt idx="87">
                  <c:v>34618.17073170732</c:v>
                </c:pt>
                <c:pt idx="88">
                  <c:v>35515.9756097561</c:v>
                </c:pt>
                <c:pt idx="89">
                  <c:v>36413.78048780488</c:v>
                </c:pt>
                <c:pt idx="90">
                  <c:v>37311.58536585366</c:v>
                </c:pt>
                <c:pt idx="91">
                  <c:v>38209.39024390244</c:v>
                </c:pt>
                <c:pt idx="92">
                  <c:v>39107.19512195122</c:v>
                </c:pt>
                <c:pt idx="93">
                  <c:v>40005.0</c:v>
                </c:pt>
                <c:pt idx="94">
                  <c:v>40005.0</c:v>
                </c:pt>
                <c:pt idx="95">
                  <c:v>40005.0</c:v>
                </c:pt>
                <c:pt idx="96">
                  <c:v>40005.0</c:v>
                </c:pt>
                <c:pt idx="97">
                  <c:v>40005.0</c:v>
                </c:pt>
                <c:pt idx="98">
                  <c:v>40005.0</c:v>
                </c:pt>
                <c:pt idx="99">
                  <c:v>40005.0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686.2373764508174</c:v>
                </c:pt>
                <c:pt idx="1">
                  <c:v>686.2373764508174</c:v>
                </c:pt>
                <c:pt idx="2">
                  <c:v>686.2373764508174</c:v>
                </c:pt>
                <c:pt idx="3">
                  <c:v>686.2373764508174</c:v>
                </c:pt>
                <c:pt idx="4">
                  <c:v>686.2373764508174</c:v>
                </c:pt>
                <c:pt idx="5">
                  <c:v>686.2373764508174</c:v>
                </c:pt>
                <c:pt idx="6">
                  <c:v>686.2373764508174</c:v>
                </c:pt>
                <c:pt idx="7">
                  <c:v>686.2373764508174</c:v>
                </c:pt>
                <c:pt idx="8">
                  <c:v>686.2373764508174</c:v>
                </c:pt>
                <c:pt idx="9">
                  <c:v>686.2373764508174</c:v>
                </c:pt>
                <c:pt idx="10">
                  <c:v>686.2373764508174</c:v>
                </c:pt>
                <c:pt idx="11">
                  <c:v>686.2373764508174</c:v>
                </c:pt>
                <c:pt idx="12">
                  <c:v>686.2373764508174</c:v>
                </c:pt>
                <c:pt idx="13">
                  <c:v>686.2373764508174</c:v>
                </c:pt>
                <c:pt idx="14">
                  <c:v>686.2373764508174</c:v>
                </c:pt>
                <c:pt idx="15">
                  <c:v>686.2373764508174</c:v>
                </c:pt>
                <c:pt idx="16">
                  <c:v>686.2373764508174</c:v>
                </c:pt>
                <c:pt idx="17">
                  <c:v>686.2373764508174</c:v>
                </c:pt>
                <c:pt idx="18">
                  <c:v>686.2373764508174</c:v>
                </c:pt>
                <c:pt idx="19">
                  <c:v>686.2373764508174</c:v>
                </c:pt>
                <c:pt idx="20">
                  <c:v>686.2373764508174</c:v>
                </c:pt>
                <c:pt idx="21">
                  <c:v>686.2373764508174</c:v>
                </c:pt>
                <c:pt idx="22">
                  <c:v>686.2373764508174</c:v>
                </c:pt>
                <c:pt idx="23">
                  <c:v>686.2373764508174</c:v>
                </c:pt>
                <c:pt idx="24">
                  <c:v>686.2373764508174</c:v>
                </c:pt>
                <c:pt idx="25">
                  <c:v>686.2373764508174</c:v>
                </c:pt>
                <c:pt idx="26">
                  <c:v>686.2373764508174</c:v>
                </c:pt>
                <c:pt idx="27">
                  <c:v>686.2373764508174</c:v>
                </c:pt>
                <c:pt idx="28">
                  <c:v>686.2373764508174</c:v>
                </c:pt>
                <c:pt idx="29">
                  <c:v>686.2373764508174</c:v>
                </c:pt>
                <c:pt idx="30">
                  <c:v>686.2373764508174</c:v>
                </c:pt>
                <c:pt idx="31">
                  <c:v>686.2373764508174</c:v>
                </c:pt>
                <c:pt idx="32">
                  <c:v>686.2373764508174</c:v>
                </c:pt>
                <c:pt idx="33">
                  <c:v>686.2373764508174</c:v>
                </c:pt>
                <c:pt idx="34">
                  <c:v>686.2373764508174</c:v>
                </c:pt>
                <c:pt idx="35">
                  <c:v>686.2373764508174</c:v>
                </c:pt>
                <c:pt idx="36">
                  <c:v>686.2373764508174</c:v>
                </c:pt>
                <c:pt idx="37">
                  <c:v>686.2373764508174</c:v>
                </c:pt>
                <c:pt idx="38">
                  <c:v>686.2373764508174</c:v>
                </c:pt>
                <c:pt idx="39">
                  <c:v>686.2373764508174</c:v>
                </c:pt>
                <c:pt idx="40">
                  <c:v>686.2373764508174</c:v>
                </c:pt>
                <c:pt idx="41">
                  <c:v>686.2373764508174</c:v>
                </c:pt>
                <c:pt idx="42">
                  <c:v>686.2373764508174</c:v>
                </c:pt>
                <c:pt idx="43">
                  <c:v>686.2373764508174</c:v>
                </c:pt>
                <c:pt idx="44">
                  <c:v>686.2373764508174</c:v>
                </c:pt>
                <c:pt idx="45">
                  <c:v>686.2373764508174</c:v>
                </c:pt>
                <c:pt idx="46">
                  <c:v>686.2373764508174</c:v>
                </c:pt>
                <c:pt idx="47">
                  <c:v>686.2373764508174</c:v>
                </c:pt>
                <c:pt idx="48">
                  <c:v>686.2373764508174</c:v>
                </c:pt>
                <c:pt idx="49">
                  <c:v>686.2373764508174</c:v>
                </c:pt>
                <c:pt idx="50">
                  <c:v>686.2373764508174</c:v>
                </c:pt>
                <c:pt idx="51">
                  <c:v>686.2373764508174</c:v>
                </c:pt>
                <c:pt idx="52">
                  <c:v>686.2373764508174</c:v>
                </c:pt>
                <c:pt idx="53">
                  <c:v>686.2373764508174</c:v>
                </c:pt>
                <c:pt idx="54">
                  <c:v>686.2373764508174</c:v>
                </c:pt>
                <c:pt idx="55">
                  <c:v>686.2373764508174</c:v>
                </c:pt>
                <c:pt idx="56">
                  <c:v>686.2373764508174</c:v>
                </c:pt>
                <c:pt idx="57">
                  <c:v>686.2373764508174</c:v>
                </c:pt>
                <c:pt idx="58">
                  <c:v>686.2373764508174</c:v>
                </c:pt>
                <c:pt idx="59">
                  <c:v>686.2373764508174</c:v>
                </c:pt>
                <c:pt idx="60">
                  <c:v>686.2373764508174</c:v>
                </c:pt>
                <c:pt idx="61">
                  <c:v>686.2373764508174</c:v>
                </c:pt>
                <c:pt idx="62">
                  <c:v>686.2373764508174</c:v>
                </c:pt>
                <c:pt idx="63">
                  <c:v>686.2373764508174</c:v>
                </c:pt>
                <c:pt idx="64">
                  <c:v>686.2373764508174</c:v>
                </c:pt>
                <c:pt idx="65">
                  <c:v>686.2373764508174</c:v>
                </c:pt>
                <c:pt idx="66">
                  <c:v>686.2373764508174</c:v>
                </c:pt>
                <c:pt idx="67">
                  <c:v>686.2373764508174</c:v>
                </c:pt>
                <c:pt idx="68">
                  <c:v>686.2373764508174</c:v>
                </c:pt>
                <c:pt idx="69">
                  <c:v>686.2373764508174</c:v>
                </c:pt>
                <c:pt idx="70">
                  <c:v>686.2373764508174</c:v>
                </c:pt>
                <c:pt idx="71">
                  <c:v>686.2373764508174</c:v>
                </c:pt>
                <c:pt idx="72">
                  <c:v>686.2373764508174</c:v>
                </c:pt>
                <c:pt idx="73">
                  <c:v>679.9608150808405</c:v>
                </c:pt>
                <c:pt idx="74">
                  <c:v>667.4076923408864</c:v>
                </c:pt>
                <c:pt idx="75">
                  <c:v>654.8545696009326</c:v>
                </c:pt>
                <c:pt idx="76">
                  <c:v>642.3014468609786</c:v>
                </c:pt>
                <c:pt idx="77">
                  <c:v>629.7483241210246</c:v>
                </c:pt>
                <c:pt idx="78">
                  <c:v>617.1952013810705</c:v>
                </c:pt>
                <c:pt idx="79">
                  <c:v>604.6420786411166</c:v>
                </c:pt>
                <c:pt idx="80">
                  <c:v>592.0889559011626</c:v>
                </c:pt>
                <c:pt idx="81">
                  <c:v>579.5358331612086</c:v>
                </c:pt>
                <c:pt idx="82">
                  <c:v>566.9827104212548</c:v>
                </c:pt>
                <c:pt idx="83">
                  <c:v>554.4295876813007</c:v>
                </c:pt>
                <c:pt idx="84">
                  <c:v>541.8764649413467</c:v>
                </c:pt>
                <c:pt idx="85">
                  <c:v>529.3233422013927</c:v>
                </c:pt>
                <c:pt idx="86">
                  <c:v>516.7702194614387</c:v>
                </c:pt>
                <c:pt idx="87">
                  <c:v>504.2170967214848</c:v>
                </c:pt>
                <c:pt idx="88">
                  <c:v>491.6639739815308</c:v>
                </c:pt>
                <c:pt idx="89">
                  <c:v>479.1108512415768</c:v>
                </c:pt>
                <c:pt idx="90">
                  <c:v>466.5577285016229</c:v>
                </c:pt>
                <c:pt idx="91">
                  <c:v>454.004605761669</c:v>
                </c:pt>
                <c:pt idx="92">
                  <c:v>441.451483021715</c:v>
                </c:pt>
                <c:pt idx="93">
                  <c:v>428.898360281761</c:v>
                </c:pt>
                <c:pt idx="94">
                  <c:v>428.898360281761</c:v>
                </c:pt>
                <c:pt idx="95">
                  <c:v>428.898360281761</c:v>
                </c:pt>
                <c:pt idx="96">
                  <c:v>428.898360281761</c:v>
                </c:pt>
                <c:pt idx="97">
                  <c:v>428.898360281761</c:v>
                </c:pt>
                <c:pt idx="98">
                  <c:v>428.898360281761</c:v>
                </c:pt>
                <c:pt idx="99">
                  <c:v>428.898360281761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1572</c:v>
                </c:pt>
                <c:pt idx="1">
                  <c:v>1572</c:v>
                </c:pt>
                <c:pt idx="2">
                  <c:v>1572</c:v>
                </c:pt>
                <c:pt idx="3">
                  <c:v>1572</c:v>
                </c:pt>
                <c:pt idx="4">
                  <c:v>1572</c:v>
                </c:pt>
                <c:pt idx="5">
                  <c:v>1572</c:v>
                </c:pt>
                <c:pt idx="6">
                  <c:v>1572</c:v>
                </c:pt>
                <c:pt idx="7">
                  <c:v>1572</c:v>
                </c:pt>
                <c:pt idx="8">
                  <c:v>1572</c:v>
                </c:pt>
                <c:pt idx="9">
                  <c:v>1572</c:v>
                </c:pt>
                <c:pt idx="10">
                  <c:v>1572</c:v>
                </c:pt>
                <c:pt idx="11">
                  <c:v>1572</c:v>
                </c:pt>
                <c:pt idx="12">
                  <c:v>1572</c:v>
                </c:pt>
                <c:pt idx="13">
                  <c:v>1572</c:v>
                </c:pt>
                <c:pt idx="14">
                  <c:v>1572</c:v>
                </c:pt>
                <c:pt idx="15">
                  <c:v>1572</c:v>
                </c:pt>
                <c:pt idx="16">
                  <c:v>1572</c:v>
                </c:pt>
                <c:pt idx="17">
                  <c:v>1572</c:v>
                </c:pt>
                <c:pt idx="18">
                  <c:v>1572</c:v>
                </c:pt>
                <c:pt idx="19">
                  <c:v>1572</c:v>
                </c:pt>
                <c:pt idx="20">
                  <c:v>1572</c:v>
                </c:pt>
                <c:pt idx="21">
                  <c:v>1572</c:v>
                </c:pt>
                <c:pt idx="22">
                  <c:v>1572</c:v>
                </c:pt>
                <c:pt idx="23">
                  <c:v>1572</c:v>
                </c:pt>
                <c:pt idx="24">
                  <c:v>1572</c:v>
                </c:pt>
                <c:pt idx="25">
                  <c:v>1572</c:v>
                </c:pt>
                <c:pt idx="26">
                  <c:v>1572</c:v>
                </c:pt>
                <c:pt idx="27">
                  <c:v>1572</c:v>
                </c:pt>
                <c:pt idx="28">
                  <c:v>1572</c:v>
                </c:pt>
                <c:pt idx="29">
                  <c:v>1572</c:v>
                </c:pt>
                <c:pt idx="30">
                  <c:v>1572</c:v>
                </c:pt>
                <c:pt idx="31">
                  <c:v>1572</c:v>
                </c:pt>
                <c:pt idx="32">
                  <c:v>1572</c:v>
                </c:pt>
                <c:pt idx="33">
                  <c:v>1572</c:v>
                </c:pt>
                <c:pt idx="34">
                  <c:v>1572</c:v>
                </c:pt>
                <c:pt idx="35">
                  <c:v>1572</c:v>
                </c:pt>
                <c:pt idx="36">
                  <c:v>1572</c:v>
                </c:pt>
                <c:pt idx="37">
                  <c:v>1572</c:v>
                </c:pt>
                <c:pt idx="38">
                  <c:v>1572</c:v>
                </c:pt>
                <c:pt idx="39">
                  <c:v>1572</c:v>
                </c:pt>
                <c:pt idx="40">
                  <c:v>1572</c:v>
                </c:pt>
                <c:pt idx="41">
                  <c:v>1572</c:v>
                </c:pt>
                <c:pt idx="42">
                  <c:v>1572</c:v>
                </c:pt>
                <c:pt idx="43">
                  <c:v>1572</c:v>
                </c:pt>
                <c:pt idx="44">
                  <c:v>1572</c:v>
                </c:pt>
                <c:pt idx="45">
                  <c:v>1572</c:v>
                </c:pt>
                <c:pt idx="46">
                  <c:v>1572</c:v>
                </c:pt>
                <c:pt idx="47">
                  <c:v>1572</c:v>
                </c:pt>
                <c:pt idx="48">
                  <c:v>1572</c:v>
                </c:pt>
                <c:pt idx="49">
                  <c:v>1572</c:v>
                </c:pt>
                <c:pt idx="50">
                  <c:v>1572</c:v>
                </c:pt>
                <c:pt idx="51">
                  <c:v>1572</c:v>
                </c:pt>
                <c:pt idx="52">
                  <c:v>1572</c:v>
                </c:pt>
                <c:pt idx="53">
                  <c:v>1572</c:v>
                </c:pt>
                <c:pt idx="54">
                  <c:v>1572</c:v>
                </c:pt>
                <c:pt idx="55">
                  <c:v>1572</c:v>
                </c:pt>
                <c:pt idx="56">
                  <c:v>1572</c:v>
                </c:pt>
                <c:pt idx="57">
                  <c:v>1572</c:v>
                </c:pt>
                <c:pt idx="58">
                  <c:v>1572</c:v>
                </c:pt>
                <c:pt idx="59">
                  <c:v>1572</c:v>
                </c:pt>
                <c:pt idx="60">
                  <c:v>1572</c:v>
                </c:pt>
                <c:pt idx="61">
                  <c:v>1572</c:v>
                </c:pt>
                <c:pt idx="62">
                  <c:v>1572</c:v>
                </c:pt>
                <c:pt idx="63">
                  <c:v>1572</c:v>
                </c:pt>
                <c:pt idx="64">
                  <c:v>1572</c:v>
                </c:pt>
                <c:pt idx="65">
                  <c:v>1572</c:v>
                </c:pt>
                <c:pt idx="66">
                  <c:v>1572</c:v>
                </c:pt>
                <c:pt idx="67">
                  <c:v>1572</c:v>
                </c:pt>
                <c:pt idx="68">
                  <c:v>1572</c:v>
                </c:pt>
                <c:pt idx="69">
                  <c:v>1572</c:v>
                </c:pt>
                <c:pt idx="70">
                  <c:v>1572</c:v>
                </c:pt>
                <c:pt idx="71">
                  <c:v>1572</c:v>
                </c:pt>
                <c:pt idx="72">
                  <c:v>1572</c:v>
                </c:pt>
                <c:pt idx="73">
                  <c:v>15760.97560975609</c:v>
                </c:pt>
                <c:pt idx="74">
                  <c:v>15842.92682926829</c:v>
                </c:pt>
                <c:pt idx="75">
                  <c:v>15924.87804878049</c:v>
                </c:pt>
                <c:pt idx="76">
                  <c:v>16006.82926829268</c:v>
                </c:pt>
                <c:pt idx="77">
                  <c:v>16088.78048780488</c:v>
                </c:pt>
                <c:pt idx="78">
                  <c:v>16170.73170731707</c:v>
                </c:pt>
                <c:pt idx="79">
                  <c:v>16252.68292682927</c:v>
                </c:pt>
                <c:pt idx="80">
                  <c:v>16334.63414634146</c:v>
                </c:pt>
                <c:pt idx="81">
                  <c:v>16416.58536585366</c:v>
                </c:pt>
                <c:pt idx="82">
                  <c:v>16498.53658536585</c:v>
                </c:pt>
                <c:pt idx="83">
                  <c:v>16580.48780487805</c:v>
                </c:pt>
                <c:pt idx="84">
                  <c:v>16662.43902439024</c:v>
                </c:pt>
                <c:pt idx="85">
                  <c:v>16744.39024390244</c:v>
                </c:pt>
                <c:pt idx="86">
                  <c:v>16826.34146341463</c:v>
                </c:pt>
                <c:pt idx="87">
                  <c:v>16908.29268292683</c:v>
                </c:pt>
                <c:pt idx="88">
                  <c:v>16990.24390243902</c:v>
                </c:pt>
                <c:pt idx="89">
                  <c:v>17072.19512195122</c:v>
                </c:pt>
                <c:pt idx="90">
                  <c:v>17154.14634146341</c:v>
                </c:pt>
                <c:pt idx="91">
                  <c:v>17236.09756097561</c:v>
                </c:pt>
                <c:pt idx="92">
                  <c:v>17318.04878048781</c:v>
                </c:pt>
                <c:pt idx="93">
                  <c:v>17400.0</c:v>
                </c:pt>
                <c:pt idx="94">
                  <c:v>17400.0</c:v>
                </c:pt>
                <c:pt idx="95">
                  <c:v>17400.0</c:v>
                </c:pt>
                <c:pt idx="96">
                  <c:v>17400.0</c:v>
                </c:pt>
                <c:pt idx="97">
                  <c:v>17400.0</c:v>
                </c:pt>
                <c:pt idx="98">
                  <c:v>17400.0</c:v>
                </c:pt>
                <c:pt idx="99">
                  <c:v>17400.0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6000.0</c:v>
                </c:pt>
                <c:pt idx="1">
                  <c:v>6000.0</c:v>
                </c:pt>
                <c:pt idx="2">
                  <c:v>6000.0</c:v>
                </c:pt>
                <c:pt idx="3">
                  <c:v>6000.0</c:v>
                </c:pt>
                <c:pt idx="4">
                  <c:v>6000.0</c:v>
                </c:pt>
                <c:pt idx="5">
                  <c:v>6000.0</c:v>
                </c:pt>
                <c:pt idx="6">
                  <c:v>6000.0</c:v>
                </c:pt>
                <c:pt idx="7">
                  <c:v>6000.0</c:v>
                </c:pt>
                <c:pt idx="8">
                  <c:v>6000.0</c:v>
                </c:pt>
                <c:pt idx="9">
                  <c:v>6000.0</c:v>
                </c:pt>
                <c:pt idx="10">
                  <c:v>6000.0</c:v>
                </c:pt>
                <c:pt idx="11">
                  <c:v>6000.0</c:v>
                </c:pt>
                <c:pt idx="12">
                  <c:v>6000.0</c:v>
                </c:pt>
                <c:pt idx="13">
                  <c:v>6000.0</c:v>
                </c:pt>
                <c:pt idx="14">
                  <c:v>6000.0</c:v>
                </c:pt>
                <c:pt idx="15">
                  <c:v>6000.0</c:v>
                </c:pt>
                <c:pt idx="16">
                  <c:v>6000.0</c:v>
                </c:pt>
                <c:pt idx="17">
                  <c:v>6000.0</c:v>
                </c:pt>
                <c:pt idx="18">
                  <c:v>6000.0</c:v>
                </c:pt>
                <c:pt idx="19">
                  <c:v>6061.016949152542</c:v>
                </c:pt>
                <c:pt idx="20">
                  <c:v>6122.033898305085</c:v>
                </c:pt>
                <c:pt idx="21">
                  <c:v>6183.050847457627</c:v>
                </c:pt>
                <c:pt idx="22">
                  <c:v>6244.067796610169</c:v>
                </c:pt>
                <c:pt idx="23">
                  <c:v>6305.084745762711</c:v>
                </c:pt>
                <c:pt idx="24">
                  <c:v>6366.101694915254</c:v>
                </c:pt>
                <c:pt idx="25">
                  <c:v>6427.118644067796</c:v>
                </c:pt>
                <c:pt idx="26">
                  <c:v>6488.135593220339</c:v>
                </c:pt>
                <c:pt idx="27">
                  <c:v>6549.152542372881</c:v>
                </c:pt>
                <c:pt idx="28">
                  <c:v>6610.169491525423</c:v>
                </c:pt>
                <c:pt idx="29">
                  <c:v>6671.186440677965</c:v>
                </c:pt>
                <c:pt idx="30">
                  <c:v>6732.203389830509</c:v>
                </c:pt>
                <c:pt idx="31">
                  <c:v>6793.220338983051</c:v>
                </c:pt>
                <c:pt idx="32">
                  <c:v>6854.237288135593</c:v>
                </c:pt>
                <c:pt idx="33">
                  <c:v>6915.254237288135</c:v>
                </c:pt>
                <c:pt idx="34">
                  <c:v>6976.271186440678</c:v>
                </c:pt>
                <c:pt idx="35">
                  <c:v>7037.28813559322</c:v>
                </c:pt>
                <c:pt idx="36">
                  <c:v>7098.305084745762</c:v>
                </c:pt>
                <c:pt idx="37">
                  <c:v>7159.322033898304</c:v>
                </c:pt>
                <c:pt idx="38">
                  <c:v>7220.338983050847</c:v>
                </c:pt>
                <c:pt idx="39">
                  <c:v>7281.35593220339</c:v>
                </c:pt>
                <c:pt idx="40">
                  <c:v>7342.372881355931</c:v>
                </c:pt>
                <c:pt idx="41">
                  <c:v>7403.389830508475</c:v>
                </c:pt>
                <c:pt idx="42">
                  <c:v>7464.406779661017</c:v>
                </c:pt>
                <c:pt idx="43">
                  <c:v>7525.42372881356</c:v>
                </c:pt>
                <c:pt idx="44">
                  <c:v>7586.440677966102</c:v>
                </c:pt>
                <c:pt idx="45">
                  <c:v>7647.457627118644</c:v>
                </c:pt>
                <c:pt idx="46">
                  <c:v>7708.474576271186</c:v>
                </c:pt>
                <c:pt idx="47">
                  <c:v>7769.491525423728</c:v>
                </c:pt>
                <c:pt idx="48">
                  <c:v>7644.0</c:v>
                </c:pt>
                <c:pt idx="49">
                  <c:v>7332.0</c:v>
                </c:pt>
                <c:pt idx="50">
                  <c:v>7020.0</c:v>
                </c:pt>
                <c:pt idx="51">
                  <c:v>6708.0</c:v>
                </c:pt>
                <c:pt idx="52">
                  <c:v>6396.0</c:v>
                </c:pt>
                <c:pt idx="53">
                  <c:v>6084.0</c:v>
                </c:pt>
                <c:pt idx="54">
                  <c:v>5772.0</c:v>
                </c:pt>
                <c:pt idx="55">
                  <c:v>5460.0</c:v>
                </c:pt>
                <c:pt idx="56">
                  <c:v>5148.0</c:v>
                </c:pt>
                <c:pt idx="57">
                  <c:v>4836.0</c:v>
                </c:pt>
                <c:pt idx="58">
                  <c:v>4524.0</c:v>
                </c:pt>
                <c:pt idx="59">
                  <c:v>4212.0</c:v>
                </c:pt>
                <c:pt idx="60">
                  <c:v>3900.0</c:v>
                </c:pt>
                <c:pt idx="61">
                  <c:v>3588.0</c:v>
                </c:pt>
                <c:pt idx="62">
                  <c:v>3276.0</c:v>
                </c:pt>
                <c:pt idx="63">
                  <c:v>2964.0</c:v>
                </c:pt>
                <c:pt idx="64">
                  <c:v>2652.0</c:v>
                </c:pt>
                <c:pt idx="65">
                  <c:v>2340.0</c:v>
                </c:pt>
                <c:pt idx="66">
                  <c:v>2028.0</c:v>
                </c:pt>
                <c:pt idx="67">
                  <c:v>1716.0</c:v>
                </c:pt>
                <c:pt idx="68">
                  <c:v>1404.0</c:v>
                </c:pt>
                <c:pt idx="69">
                  <c:v>1092.0</c:v>
                </c:pt>
                <c:pt idx="70">
                  <c:v>780.0</c:v>
                </c:pt>
                <c:pt idx="71">
                  <c:v>468.0</c:v>
                </c:pt>
                <c:pt idx="72">
                  <c:v>156.0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1946968"/>
        <c:axId val="179195031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13947.67616341216</c:v>
                </c:pt>
                <c:pt idx="1">
                  <c:v>13947.67616341216</c:v>
                </c:pt>
                <c:pt idx="2">
                  <c:v>13947.67616341216</c:v>
                </c:pt>
                <c:pt idx="3">
                  <c:v>13947.67616341216</c:v>
                </c:pt>
                <c:pt idx="4">
                  <c:v>13947.67616341216</c:v>
                </c:pt>
                <c:pt idx="5">
                  <c:v>13947.67616341216</c:v>
                </c:pt>
                <c:pt idx="6">
                  <c:v>13947.67616341216</c:v>
                </c:pt>
                <c:pt idx="7">
                  <c:v>13947.67616341216</c:v>
                </c:pt>
                <c:pt idx="8">
                  <c:v>13947.67616341216</c:v>
                </c:pt>
                <c:pt idx="9">
                  <c:v>13947.67616341216</c:v>
                </c:pt>
                <c:pt idx="10">
                  <c:v>13947.67616341216</c:v>
                </c:pt>
                <c:pt idx="11">
                  <c:v>13947.67616341216</c:v>
                </c:pt>
                <c:pt idx="12">
                  <c:v>13947.67616341216</c:v>
                </c:pt>
                <c:pt idx="13">
                  <c:v>13947.67616341216</c:v>
                </c:pt>
                <c:pt idx="14">
                  <c:v>13947.67616341216</c:v>
                </c:pt>
                <c:pt idx="15">
                  <c:v>13947.67616341216</c:v>
                </c:pt>
                <c:pt idx="16">
                  <c:v>13947.67616341216</c:v>
                </c:pt>
                <c:pt idx="17">
                  <c:v>13947.67616341216</c:v>
                </c:pt>
                <c:pt idx="18">
                  <c:v>13947.67616341216</c:v>
                </c:pt>
                <c:pt idx="19">
                  <c:v>13947.67616341216</c:v>
                </c:pt>
                <c:pt idx="20">
                  <c:v>13947.67616341216</c:v>
                </c:pt>
                <c:pt idx="21">
                  <c:v>13947.67616341216</c:v>
                </c:pt>
                <c:pt idx="22">
                  <c:v>13947.67616341216</c:v>
                </c:pt>
                <c:pt idx="23">
                  <c:v>13947.67616341216</c:v>
                </c:pt>
                <c:pt idx="24">
                  <c:v>13947.67616341216</c:v>
                </c:pt>
                <c:pt idx="25">
                  <c:v>13947.67616341216</c:v>
                </c:pt>
                <c:pt idx="26">
                  <c:v>13947.67616341216</c:v>
                </c:pt>
                <c:pt idx="27">
                  <c:v>13947.67616341216</c:v>
                </c:pt>
                <c:pt idx="28">
                  <c:v>13947.67616341216</c:v>
                </c:pt>
                <c:pt idx="29">
                  <c:v>13947.67616341216</c:v>
                </c:pt>
                <c:pt idx="30">
                  <c:v>13947.67616341216</c:v>
                </c:pt>
                <c:pt idx="31">
                  <c:v>13947.67616341216</c:v>
                </c:pt>
                <c:pt idx="32">
                  <c:v>13947.67616341216</c:v>
                </c:pt>
                <c:pt idx="33">
                  <c:v>13947.67616341216</c:v>
                </c:pt>
                <c:pt idx="34">
                  <c:v>13947.67616341216</c:v>
                </c:pt>
                <c:pt idx="35">
                  <c:v>13947.67616341216</c:v>
                </c:pt>
                <c:pt idx="36">
                  <c:v>13947.67616341216</c:v>
                </c:pt>
                <c:pt idx="37">
                  <c:v>13947.67616341216</c:v>
                </c:pt>
                <c:pt idx="38">
                  <c:v>13947.67616341216</c:v>
                </c:pt>
                <c:pt idx="39">
                  <c:v>13947.67616341216</c:v>
                </c:pt>
                <c:pt idx="40">
                  <c:v>13947.67616341216</c:v>
                </c:pt>
                <c:pt idx="41">
                  <c:v>13947.67616341216</c:v>
                </c:pt>
                <c:pt idx="42">
                  <c:v>13947.67616341216</c:v>
                </c:pt>
                <c:pt idx="43">
                  <c:v>13947.67616341216</c:v>
                </c:pt>
                <c:pt idx="44">
                  <c:v>13947.67616341216</c:v>
                </c:pt>
                <c:pt idx="45">
                  <c:v>13947.67616341216</c:v>
                </c:pt>
                <c:pt idx="46">
                  <c:v>13947.67616341216</c:v>
                </c:pt>
                <c:pt idx="47">
                  <c:v>13947.67616341216</c:v>
                </c:pt>
                <c:pt idx="48">
                  <c:v>13947.67616341216</c:v>
                </c:pt>
                <c:pt idx="49">
                  <c:v>13947.67616341216</c:v>
                </c:pt>
                <c:pt idx="50">
                  <c:v>13947.67616341216</c:v>
                </c:pt>
                <c:pt idx="51">
                  <c:v>13947.67616341216</c:v>
                </c:pt>
                <c:pt idx="52">
                  <c:v>13947.67616341216</c:v>
                </c:pt>
                <c:pt idx="53">
                  <c:v>13947.67616341216</c:v>
                </c:pt>
                <c:pt idx="54">
                  <c:v>13947.67616341216</c:v>
                </c:pt>
                <c:pt idx="55">
                  <c:v>13947.67616341216</c:v>
                </c:pt>
                <c:pt idx="56">
                  <c:v>13947.67616341216</c:v>
                </c:pt>
                <c:pt idx="57">
                  <c:v>13947.67616341216</c:v>
                </c:pt>
                <c:pt idx="58">
                  <c:v>13947.67616341216</c:v>
                </c:pt>
                <c:pt idx="59">
                  <c:v>13947.67616341216</c:v>
                </c:pt>
                <c:pt idx="60">
                  <c:v>13947.67616341216</c:v>
                </c:pt>
                <c:pt idx="61">
                  <c:v>13947.67616341216</c:v>
                </c:pt>
                <c:pt idx="62">
                  <c:v>13947.67616341216</c:v>
                </c:pt>
                <c:pt idx="63">
                  <c:v>13947.67616341216</c:v>
                </c:pt>
                <c:pt idx="64">
                  <c:v>13947.67616341216</c:v>
                </c:pt>
                <c:pt idx="65">
                  <c:v>13947.67616341216</c:v>
                </c:pt>
                <c:pt idx="66">
                  <c:v>13947.67616341216</c:v>
                </c:pt>
                <c:pt idx="67">
                  <c:v>13947.67616341216</c:v>
                </c:pt>
                <c:pt idx="68">
                  <c:v>13947.67616341216</c:v>
                </c:pt>
                <c:pt idx="69">
                  <c:v>13947.67616341216</c:v>
                </c:pt>
                <c:pt idx="70">
                  <c:v>13947.67616341216</c:v>
                </c:pt>
                <c:pt idx="71">
                  <c:v>13947.67616341216</c:v>
                </c:pt>
                <c:pt idx="72">
                  <c:v>13947.67616341216</c:v>
                </c:pt>
                <c:pt idx="73">
                  <c:v>13947.67616341216</c:v>
                </c:pt>
                <c:pt idx="74">
                  <c:v>13947.67616341216</c:v>
                </c:pt>
                <c:pt idx="75">
                  <c:v>13947.67616341216</c:v>
                </c:pt>
                <c:pt idx="76">
                  <c:v>13947.67616341216</c:v>
                </c:pt>
                <c:pt idx="77">
                  <c:v>13947.67616341216</c:v>
                </c:pt>
                <c:pt idx="78">
                  <c:v>13947.67616341216</c:v>
                </c:pt>
                <c:pt idx="79">
                  <c:v>13947.67616341216</c:v>
                </c:pt>
                <c:pt idx="80">
                  <c:v>13947.67616341216</c:v>
                </c:pt>
                <c:pt idx="81">
                  <c:v>13947.67616341216</c:v>
                </c:pt>
                <c:pt idx="82">
                  <c:v>13947.67616341216</c:v>
                </c:pt>
                <c:pt idx="83">
                  <c:v>13947.67616341216</c:v>
                </c:pt>
                <c:pt idx="84">
                  <c:v>13947.67616341216</c:v>
                </c:pt>
                <c:pt idx="85">
                  <c:v>13947.67616341216</c:v>
                </c:pt>
                <c:pt idx="86">
                  <c:v>13947.67616341216</c:v>
                </c:pt>
                <c:pt idx="87">
                  <c:v>13947.67616341216</c:v>
                </c:pt>
                <c:pt idx="88">
                  <c:v>13947.67616341216</c:v>
                </c:pt>
                <c:pt idx="89">
                  <c:v>13947.67616341216</c:v>
                </c:pt>
                <c:pt idx="90">
                  <c:v>13947.67616341216</c:v>
                </c:pt>
                <c:pt idx="91">
                  <c:v>13947.67616341216</c:v>
                </c:pt>
                <c:pt idx="92">
                  <c:v>13947.67616341216</c:v>
                </c:pt>
                <c:pt idx="93">
                  <c:v>13947.67616341216</c:v>
                </c:pt>
                <c:pt idx="94">
                  <c:v>13947.67616341216</c:v>
                </c:pt>
                <c:pt idx="95">
                  <c:v>13947.67616341216</c:v>
                </c:pt>
                <c:pt idx="96">
                  <c:v>13947.67616341216</c:v>
                </c:pt>
                <c:pt idx="97">
                  <c:v>13947.67616341216</c:v>
                </c:pt>
                <c:pt idx="98">
                  <c:v>13947.67616341216</c:v>
                </c:pt>
                <c:pt idx="99">
                  <c:v>13947.67616341216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946968"/>
        <c:axId val="1791950312"/>
      </c:lineChart>
      <c:catAx>
        <c:axId val="17919469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19503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919503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194696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-10.26675786782179</c:v>
                </c:pt>
                <c:pt idx="1">
                  <c:v>14.5315639671538</c:v>
                </c:pt>
                <c:pt idx="2">
                  <c:v>18.37397102155894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1.186440677966102</c:v>
                </c:pt>
                <c:pt idx="1">
                  <c:v>48.72</c:v>
                </c:pt>
                <c:pt idx="2">
                  <c:v>873.4359756097562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6.072093143449347</c:v>
                </c:pt>
                <c:pt idx="1">
                  <c:v>-1.544965260458153</c:v>
                </c:pt>
                <c:pt idx="2">
                  <c:v>-6.853786157087899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-12.55312273995398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81.9512195121953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861704"/>
        <c:axId val="208575173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26.97005391793469</c:v>
                </c:pt>
                <c:pt idx="1">
                  <c:v>11.24872936622175</c:v>
                </c:pt>
                <c:pt idx="2">
                  <c:v>-3.440801563353089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0.338983050847458</c:v>
                </c:pt>
                <c:pt idx="1">
                  <c:v>1.4</c:v>
                </c:pt>
                <c:pt idx="2">
                  <c:v>1.768292682926829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67.79661016949153</c:v>
                </c:pt>
                <c:pt idx="1">
                  <c:v>190.0</c:v>
                </c:pt>
                <c:pt idx="2">
                  <c:v>1347.560975609756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203.3898305084746</c:v>
                </c:pt>
                <c:pt idx="1">
                  <c:v>480.0</c:v>
                </c:pt>
                <c:pt idx="2">
                  <c:v>897.8048780487804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61.01694915254237</c:v>
                </c:pt>
                <c:pt idx="1">
                  <c:v>-312.0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521128"/>
        <c:axId val="2086383976"/>
      </c:scatterChart>
      <c:valAx>
        <c:axId val="208586170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5751736"/>
        <c:crosses val="autoZero"/>
        <c:crossBetween val="midCat"/>
      </c:valAx>
      <c:valAx>
        <c:axId val="20857517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5861704"/>
        <c:crosses val="autoZero"/>
        <c:crossBetween val="midCat"/>
      </c:valAx>
      <c:valAx>
        <c:axId val="208652112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086383976"/>
        <c:crosses val="autoZero"/>
        <c:crossBetween val="midCat"/>
      </c:valAx>
      <c:valAx>
        <c:axId val="208638397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652112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1364.252752534009</c:v>
                </c:pt>
                <c:pt idx="1">
                  <c:v>1364.252752534009</c:v>
                </c:pt>
                <c:pt idx="2">
                  <c:v>1364.252752534009</c:v>
                </c:pt>
                <c:pt idx="3">
                  <c:v>1364.252752534009</c:v>
                </c:pt>
                <c:pt idx="4">
                  <c:v>1364.252752534009</c:v>
                </c:pt>
                <c:pt idx="5">
                  <c:v>1364.252752534009</c:v>
                </c:pt>
                <c:pt idx="6">
                  <c:v>1364.252752534009</c:v>
                </c:pt>
                <c:pt idx="7">
                  <c:v>1364.252752534009</c:v>
                </c:pt>
                <c:pt idx="8">
                  <c:v>1364.252752534009</c:v>
                </c:pt>
                <c:pt idx="9">
                  <c:v>1364.252752534009</c:v>
                </c:pt>
                <c:pt idx="10">
                  <c:v>1364.252752534009</c:v>
                </c:pt>
                <c:pt idx="11">
                  <c:v>1364.252752534009</c:v>
                </c:pt>
                <c:pt idx="12">
                  <c:v>1364.252752534009</c:v>
                </c:pt>
                <c:pt idx="13">
                  <c:v>1364.252752534009</c:v>
                </c:pt>
                <c:pt idx="14">
                  <c:v>1364.252752534009</c:v>
                </c:pt>
                <c:pt idx="15">
                  <c:v>1364.252752534009</c:v>
                </c:pt>
                <c:pt idx="16">
                  <c:v>1364.252752534009</c:v>
                </c:pt>
                <c:pt idx="17">
                  <c:v>1364.252752534009</c:v>
                </c:pt>
                <c:pt idx="18">
                  <c:v>1364.252752534009</c:v>
                </c:pt>
                <c:pt idx="19">
                  <c:v>1353.985994666188</c:v>
                </c:pt>
                <c:pt idx="20">
                  <c:v>1343.719236798366</c:v>
                </c:pt>
                <c:pt idx="21">
                  <c:v>1333.452478930544</c:v>
                </c:pt>
                <c:pt idx="22">
                  <c:v>1323.185721062722</c:v>
                </c:pt>
                <c:pt idx="23">
                  <c:v>1312.9189631949</c:v>
                </c:pt>
                <c:pt idx="24">
                  <c:v>1302.652205327079</c:v>
                </c:pt>
                <c:pt idx="25">
                  <c:v>1292.385447459257</c:v>
                </c:pt>
                <c:pt idx="26">
                  <c:v>1282.118689591435</c:v>
                </c:pt>
                <c:pt idx="27">
                  <c:v>1271.851931723613</c:v>
                </c:pt>
                <c:pt idx="28">
                  <c:v>1261.585173855791</c:v>
                </c:pt>
                <c:pt idx="29">
                  <c:v>1251.31841598797</c:v>
                </c:pt>
                <c:pt idx="30">
                  <c:v>1241.051658120148</c:v>
                </c:pt>
                <c:pt idx="31">
                  <c:v>1230.784900252326</c:v>
                </c:pt>
                <c:pt idx="32">
                  <c:v>1220.518142384504</c:v>
                </c:pt>
                <c:pt idx="33">
                  <c:v>1210.251384516682</c:v>
                </c:pt>
                <c:pt idx="34">
                  <c:v>1199.984626648861</c:v>
                </c:pt>
                <c:pt idx="35">
                  <c:v>1189.717868781039</c:v>
                </c:pt>
                <c:pt idx="36">
                  <c:v>1179.451110913217</c:v>
                </c:pt>
                <c:pt idx="37">
                  <c:v>1169.184353045395</c:v>
                </c:pt>
                <c:pt idx="38">
                  <c:v>1158.917595177574</c:v>
                </c:pt>
                <c:pt idx="39">
                  <c:v>1148.650837309752</c:v>
                </c:pt>
                <c:pt idx="40">
                  <c:v>1138.38407944193</c:v>
                </c:pt>
                <c:pt idx="41">
                  <c:v>1128.117321574108</c:v>
                </c:pt>
                <c:pt idx="42">
                  <c:v>1117.850563706286</c:v>
                </c:pt>
                <c:pt idx="43">
                  <c:v>1107.583805838465</c:v>
                </c:pt>
                <c:pt idx="44">
                  <c:v>1097.317047970643</c:v>
                </c:pt>
                <c:pt idx="45">
                  <c:v>1087.050290102821</c:v>
                </c:pt>
                <c:pt idx="46">
                  <c:v>1076.783532234999</c:v>
                </c:pt>
                <c:pt idx="47">
                  <c:v>1066.516774367177</c:v>
                </c:pt>
                <c:pt idx="48">
                  <c:v>1068.649177416843</c:v>
                </c:pt>
                <c:pt idx="49">
                  <c:v>1083.180741383997</c:v>
                </c:pt>
                <c:pt idx="50">
                  <c:v>1097.712305351151</c:v>
                </c:pt>
                <c:pt idx="51">
                  <c:v>1112.243869318305</c:v>
                </c:pt>
                <c:pt idx="52">
                  <c:v>1126.775433285459</c:v>
                </c:pt>
                <c:pt idx="53">
                  <c:v>1141.306997252612</c:v>
                </c:pt>
                <c:pt idx="54">
                  <c:v>1155.838561219766</c:v>
                </c:pt>
                <c:pt idx="55">
                  <c:v>1170.37012518692</c:v>
                </c:pt>
                <c:pt idx="56">
                  <c:v>1184.901689154074</c:v>
                </c:pt>
                <c:pt idx="57">
                  <c:v>1199.433253121228</c:v>
                </c:pt>
                <c:pt idx="58">
                  <c:v>1213.964817088381</c:v>
                </c:pt>
                <c:pt idx="59">
                  <c:v>1228.496381055535</c:v>
                </c:pt>
                <c:pt idx="60">
                  <c:v>1243.027945022689</c:v>
                </c:pt>
                <c:pt idx="61">
                  <c:v>1257.559508989843</c:v>
                </c:pt>
                <c:pt idx="62">
                  <c:v>1272.091072956997</c:v>
                </c:pt>
                <c:pt idx="63">
                  <c:v>1286.62263692415</c:v>
                </c:pt>
                <c:pt idx="64">
                  <c:v>1301.154200891304</c:v>
                </c:pt>
                <c:pt idx="65">
                  <c:v>1315.685764858458</c:v>
                </c:pt>
                <c:pt idx="66">
                  <c:v>1330.217328825612</c:v>
                </c:pt>
                <c:pt idx="67">
                  <c:v>1344.748892792766</c:v>
                </c:pt>
                <c:pt idx="68">
                  <c:v>1359.280456759919</c:v>
                </c:pt>
                <c:pt idx="69">
                  <c:v>1373.812020727073</c:v>
                </c:pt>
                <c:pt idx="70">
                  <c:v>1388.343584694227</c:v>
                </c:pt>
                <c:pt idx="71">
                  <c:v>1402.875148661381</c:v>
                </c:pt>
                <c:pt idx="72">
                  <c:v>1417.406712628534</c:v>
                </c:pt>
                <c:pt idx="73">
                  <c:v>1433.859480122891</c:v>
                </c:pt>
                <c:pt idx="74">
                  <c:v>1452.23345114445</c:v>
                </c:pt>
                <c:pt idx="75">
                  <c:v>1470.607422166009</c:v>
                </c:pt>
                <c:pt idx="76">
                  <c:v>1488.981393187568</c:v>
                </c:pt>
                <c:pt idx="77">
                  <c:v>1507.355364209127</c:v>
                </c:pt>
                <c:pt idx="78">
                  <c:v>1525.729335230686</c:v>
                </c:pt>
                <c:pt idx="79">
                  <c:v>1544.103306252245</c:v>
                </c:pt>
                <c:pt idx="80">
                  <c:v>1562.477277273804</c:v>
                </c:pt>
                <c:pt idx="81">
                  <c:v>1580.851248295362</c:v>
                </c:pt>
                <c:pt idx="82">
                  <c:v>1599.225219316922</c:v>
                </c:pt>
                <c:pt idx="83">
                  <c:v>1617.59919033848</c:v>
                </c:pt>
                <c:pt idx="84">
                  <c:v>1635.97316136004</c:v>
                </c:pt>
                <c:pt idx="85">
                  <c:v>1654.347132381598</c:v>
                </c:pt>
                <c:pt idx="86">
                  <c:v>1672.721103403157</c:v>
                </c:pt>
                <c:pt idx="87">
                  <c:v>1691.095074424716</c:v>
                </c:pt>
                <c:pt idx="88">
                  <c:v>1709.469045446275</c:v>
                </c:pt>
                <c:pt idx="89">
                  <c:v>1727.843016467834</c:v>
                </c:pt>
                <c:pt idx="90">
                  <c:v>1746.216987489393</c:v>
                </c:pt>
                <c:pt idx="91">
                  <c:v>1764.590958510952</c:v>
                </c:pt>
                <c:pt idx="92">
                  <c:v>1782.964929532511</c:v>
                </c:pt>
                <c:pt idx="93">
                  <c:v>1801.33890055407</c:v>
                </c:pt>
                <c:pt idx="94">
                  <c:v>1907.69890055407</c:v>
                </c:pt>
                <c:pt idx="95">
                  <c:v>2014.05890055407</c:v>
                </c:pt>
                <c:pt idx="96">
                  <c:v>2120.41890055407</c:v>
                </c:pt>
                <c:pt idx="97">
                  <c:v>2226.77890055407</c:v>
                </c:pt>
                <c:pt idx="98">
                  <c:v>2333.13890055407</c:v>
                </c:pt>
                <c:pt idx="99">
                  <c:v>2439.49890055407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1.186440677966102</c:v>
                </c:pt>
                <c:pt idx="20">
                  <c:v>2.372881355932203</c:v>
                </c:pt>
                <c:pt idx="21">
                  <c:v>3.559322033898305</c:v>
                </c:pt>
                <c:pt idx="22">
                  <c:v>4.745762711864406</c:v>
                </c:pt>
                <c:pt idx="23">
                  <c:v>5.932203389830508</c:v>
                </c:pt>
                <c:pt idx="24">
                  <c:v>7.11864406779661</c:v>
                </c:pt>
                <c:pt idx="25">
                  <c:v>8.30508474576271</c:v>
                </c:pt>
                <c:pt idx="26">
                  <c:v>9.491525423728813</c:v>
                </c:pt>
                <c:pt idx="27">
                  <c:v>10.67796610169492</c:v>
                </c:pt>
                <c:pt idx="28">
                  <c:v>11.86440677966102</c:v>
                </c:pt>
                <c:pt idx="29">
                  <c:v>13.05084745762712</c:v>
                </c:pt>
                <c:pt idx="30">
                  <c:v>14.23728813559322</c:v>
                </c:pt>
                <c:pt idx="31">
                  <c:v>15.42372881355932</c:v>
                </c:pt>
                <c:pt idx="32">
                  <c:v>16.61016949152542</c:v>
                </c:pt>
                <c:pt idx="33">
                  <c:v>17.79661016949153</c:v>
                </c:pt>
                <c:pt idx="34">
                  <c:v>18.98305084745763</c:v>
                </c:pt>
                <c:pt idx="35">
                  <c:v>20.16949152542373</c:v>
                </c:pt>
                <c:pt idx="36">
                  <c:v>21.35593220338983</c:v>
                </c:pt>
                <c:pt idx="37">
                  <c:v>22.54237288135593</c:v>
                </c:pt>
                <c:pt idx="38">
                  <c:v>23.72881355932203</c:v>
                </c:pt>
                <c:pt idx="39">
                  <c:v>24.91525423728813</c:v>
                </c:pt>
                <c:pt idx="40">
                  <c:v>26.10169491525424</c:v>
                </c:pt>
                <c:pt idx="41">
                  <c:v>27.28813559322034</c:v>
                </c:pt>
                <c:pt idx="42">
                  <c:v>28.47457627118644</c:v>
                </c:pt>
                <c:pt idx="43">
                  <c:v>29.66101694915254</c:v>
                </c:pt>
                <c:pt idx="44">
                  <c:v>30.84745762711864</c:v>
                </c:pt>
                <c:pt idx="45">
                  <c:v>32.03389830508474</c:v>
                </c:pt>
                <c:pt idx="46">
                  <c:v>33.22033898305084</c:v>
                </c:pt>
                <c:pt idx="47">
                  <c:v>34.40677966101695</c:v>
                </c:pt>
                <c:pt idx="48">
                  <c:v>59.36</c:v>
                </c:pt>
                <c:pt idx="49">
                  <c:v>108.08</c:v>
                </c:pt>
                <c:pt idx="50">
                  <c:v>156.8</c:v>
                </c:pt>
                <c:pt idx="51">
                  <c:v>205.52</c:v>
                </c:pt>
                <c:pt idx="52">
                  <c:v>254.24</c:v>
                </c:pt>
                <c:pt idx="53">
                  <c:v>302.96</c:v>
                </c:pt>
                <c:pt idx="54">
                  <c:v>351.68</c:v>
                </c:pt>
                <c:pt idx="55">
                  <c:v>400.4</c:v>
                </c:pt>
                <c:pt idx="56">
                  <c:v>449.12</c:v>
                </c:pt>
                <c:pt idx="57">
                  <c:v>497.84</c:v>
                </c:pt>
                <c:pt idx="58">
                  <c:v>546.5599999999999</c:v>
                </c:pt>
                <c:pt idx="59">
                  <c:v>595.28</c:v>
                </c:pt>
                <c:pt idx="60">
                  <c:v>644.0</c:v>
                </c:pt>
                <c:pt idx="61">
                  <c:v>692.72</c:v>
                </c:pt>
                <c:pt idx="62">
                  <c:v>741.4399999999999</c:v>
                </c:pt>
                <c:pt idx="63">
                  <c:v>790.16</c:v>
                </c:pt>
                <c:pt idx="64">
                  <c:v>838.88</c:v>
                </c:pt>
                <c:pt idx="65">
                  <c:v>887.6</c:v>
                </c:pt>
                <c:pt idx="66">
                  <c:v>936.3199999999999</c:v>
                </c:pt>
                <c:pt idx="67">
                  <c:v>985.04</c:v>
                </c:pt>
                <c:pt idx="68">
                  <c:v>1033.76</c:v>
                </c:pt>
                <c:pt idx="69">
                  <c:v>1082.48</c:v>
                </c:pt>
                <c:pt idx="70">
                  <c:v>1131.2</c:v>
                </c:pt>
                <c:pt idx="71">
                  <c:v>1179.92</c:v>
                </c:pt>
                <c:pt idx="72">
                  <c:v>1228.64</c:v>
                </c:pt>
                <c:pt idx="73">
                  <c:v>1689.717987804878</c:v>
                </c:pt>
                <c:pt idx="74">
                  <c:v>2563.153963414634</c:v>
                </c:pt>
                <c:pt idx="75">
                  <c:v>3436.589939024391</c:v>
                </c:pt>
                <c:pt idx="76">
                  <c:v>4310.025914634146</c:v>
                </c:pt>
                <c:pt idx="77">
                  <c:v>5183.461890243903</c:v>
                </c:pt>
                <c:pt idx="78">
                  <c:v>6056.89786585366</c:v>
                </c:pt>
                <c:pt idx="79">
                  <c:v>6930.333841463415</c:v>
                </c:pt>
                <c:pt idx="80">
                  <c:v>7803.769817073172</c:v>
                </c:pt>
                <c:pt idx="81">
                  <c:v>8677.20579268293</c:v>
                </c:pt>
                <c:pt idx="82">
                  <c:v>9550.64176829268</c:v>
                </c:pt>
                <c:pt idx="83">
                  <c:v>10424.07774390244</c:v>
                </c:pt>
                <c:pt idx="84">
                  <c:v>11297.5137195122</c:v>
                </c:pt>
                <c:pt idx="85">
                  <c:v>12170.94969512195</c:v>
                </c:pt>
                <c:pt idx="86">
                  <c:v>13044.38567073171</c:v>
                </c:pt>
                <c:pt idx="87">
                  <c:v>13917.82164634147</c:v>
                </c:pt>
                <c:pt idx="88">
                  <c:v>14791.25762195122</c:v>
                </c:pt>
                <c:pt idx="89">
                  <c:v>15664.69359756098</c:v>
                </c:pt>
                <c:pt idx="90">
                  <c:v>16538.12957317074</c:v>
                </c:pt>
                <c:pt idx="91">
                  <c:v>17411.5655487805</c:v>
                </c:pt>
                <c:pt idx="92">
                  <c:v>18285.00152439025</c:v>
                </c:pt>
                <c:pt idx="93">
                  <c:v>19158.4375</c:v>
                </c:pt>
                <c:pt idx="94">
                  <c:v>19883.2975</c:v>
                </c:pt>
                <c:pt idx="95">
                  <c:v>20608.1575</c:v>
                </c:pt>
                <c:pt idx="96">
                  <c:v>21333.01750000001</c:v>
                </c:pt>
                <c:pt idx="97">
                  <c:v>22057.8775</c:v>
                </c:pt>
                <c:pt idx="98">
                  <c:v>22782.7375</c:v>
                </c:pt>
                <c:pt idx="99">
                  <c:v>23507.5975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416.7930966410084</c:v>
                </c:pt>
                <c:pt idx="1">
                  <c:v>416.7930966410084</c:v>
                </c:pt>
                <c:pt idx="2">
                  <c:v>416.7930966410084</c:v>
                </c:pt>
                <c:pt idx="3">
                  <c:v>416.7930966410084</c:v>
                </c:pt>
                <c:pt idx="4">
                  <c:v>416.7930966410084</c:v>
                </c:pt>
                <c:pt idx="5">
                  <c:v>416.7930966410084</c:v>
                </c:pt>
                <c:pt idx="6">
                  <c:v>416.7930966410084</c:v>
                </c:pt>
                <c:pt idx="7">
                  <c:v>416.7930966410084</c:v>
                </c:pt>
                <c:pt idx="8">
                  <c:v>416.7930966410084</c:v>
                </c:pt>
                <c:pt idx="9">
                  <c:v>416.7930966410084</c:v>
                </c:pt>
                <c:pt idx="10">
                  <c:v>416.7930966410084</c:v>
                </c:pt>
                <c:pt idx="11">
                  <c:v>416.7930966410084</c:v>
                </c:pt>
                <c:pt idx="12">
                  <c:v>416.7930966410084</c:v>
                </c:pt>
                <c:pt idx="13">
                  <c:v>416.7930966410084</c:v>
                </c:pt>
                <c:pt idx="14">
                  <c:v>416.7930966410084</c:v>
                </c:pt>
                <c:pt idx="15">
                  <c:v>416.7930966410084</c:v>
                </c:pt>
                <c:pt idx="16">
                  <c:v>416.7930966410084</c:v>
                </c:pt>
                <c:pt idx="17">
                  <c:v>416.7930966410084</c:v>
                </c:pt>
                <c:pt idx="18">
                  <c:v>416.7930966410084</c:v>
                </c:pt>
                <c:pt idx="19">
                  <c:v>443.7631505589432</c:v>
                </c:pt>
                <c:pt idx="20">
                  <c:v>470.7332044768779</c:v>
                </c:pt>
                <c:pt idx="21">
                  <c:v>497.7032583948125</c:v>
                </c:pt>
                <c:pt idx="22">
                  <c:v>524.673312312747</c:v>
                </c:pt>
                <c:pt idx="23">
                  <c:v>551.643366230682</c:v>
                </c:pt>
                <c:pt idx="24">
                  <c:v>578.6134201486165</c:v>
                </c:pt>
                <c:pt idx="25">
                  <c:v>605.583474066551</c:v>
                </c:pt>
                <c:pt idx="26">
                  <c:v>632.553527984486</c:v>
                </c:pt>
                <c:pt idx="27">
                  <c:v>659.5235819024207</c:v>
                </c:pt>
                <c:pt idx="28">
                  <c:v>686.4936358203553</c:v>
                </c:pt>
                <c:pt idx="29">
                  <c:v>713.46368973829</c:v>
                </c:pt>
                <c:pt idx="30">
                  <c:v>740.4337436562248</c:v>
                </c:pt>
                <c:pt idx="31">
                  <c:v>767.4037975741593</c:v>
                </c:pt>
                <c:pt idx="32">
                  <c:v>794.3738514920941</c:v>
                </c:pt>
                <c:pt idx="33">
                  <c:v>821.3439054100288</c:v>
                </c:pt>
                <c:pt idx="34">
                  <c:v>848.3139593279635</c:v>
                </c:pt>
                <c:pt idx="35">
                  <c:v>875.2840132458982</c:v>
                </c:pt>
                <c:pt idx="36">
                  <c:v>902.254067163833</c:v>
                </c:pt>
                <c:pt idx="37">
                  <c:v>929.2241210817676</c:v>
                </c:pt>
                <c:pt idx="38">
                  <c:v>956.1941749997023</c:v>
                </c:pt>
                <c:pt idx="39">
                  <c:v>983.164228917637</c:v>
                </c:pt>
                <c:pt idx="40">
                  <c:v>1010.134282835572</c:v>
                </c:pt>
                <c:pt idx="41">
                  <c:v>1037.104336753506</c:v>
                </c:pt>
                <c:pt idx="42">
                  <c:v>1064.074390671441</c:v>
                </c:pt>
                <c:pt idx="43">
                  <c:v>1091.044444589376</c:v>
                </c:pt>
                <c:pt idx="44">
                  <c:v>1118.01449850731</c:v>
                </c:pt>
                <c:pt idx="45">
                  <c:v>1144.984552425245</c:v>
                </c:pt>
                <c:pt idx="46">
                  <c:v>1171.95460634318</c:v>
                </c:pt>
                <c:pt idx="47">
                  <c:v>1198.924660261114</c:v>
                </c:pt>
                <c:pt idx="48">
                  <c:v>1218.034051903193</c:v>
                </c:pt>
                <c:pt idx="49">
                  <c:v>1229.282781269414</c:v>
                </c:pt>
                <c:pt idx="50">
                  <c:v>1240.531510635636</c:v>
                </c:pt>
                <c:pt idx="51">
                  <c:v>1251.780240001858</c:v>
                </c:pt>
                <c:pt idx="52">
                  <c:v>1263.02896936808</c:v>
                </c:pt>
                <c:pt idx="53">
                  <c:v>1274.277698734302</c:v>
                </c:pt>
                <c:pt idx="54">
                  <c:v>1285.526428100523</c:v>
                </c:pt>
                <c:pt idx="55">
                  <c:v>1296.775157466745</c:v>
                </c:pt>
                <c:pt idx="56">
                  <c:v>1308.023886832967</c:v>
                </c:pt>
                <c:pt idx="57">
                  <c:v>1319.272616199188</c:v>
                </c:pt>
                <c:pt idx="58">
                  <c:v>1330.52134556541</c:v>
                </c:pt>
                <c:pt idx="59">
                  <c:v>1341.770074931632</c:v>
                </c:pt>
                <c:pt idx="60">
                  <c:v>1353.018804297854</c:v>
                </c:pt>
                <c:pt idx="61">
                  <c:v>1364.267533664075</c:v>
                </c:pt>
                <c:pt idx="62">
                  <c:v>1375.516263030297</c:v>
                </c:pt>
                <c:pt idx="63">
                  <c:v>1386.764992396519</c:v>
                </c:pt>
                <c:pt idx="64">
                  <c:v>1398.013721762741</c:v>
                </c:pt>
                <c:pt idx="65">
                  <c:v>1409.262451128963</c:v>
                </c:pt>
                <c:pt idx="66">
                  <c:v>1420.511180495184</c:v>
                </c:pt>
                <c:pt idx="67">
                  <c:v>1431.759909861406</c:v>
                </c:pt>
                <c:pt idx="68">
                  <c:v>1443.008639227628</c:v>
                </c:pt>
                <c:pt idx="69">
                  <c:v>1454.25736859385</c:v>
                </c:pt>
                <c:pt idx="70">
                  <c:v>1465.506097960071</c:v>
                </c:pt>
                <c:pt idx="71">
                  <c:v>1476.754827326293</c:v>
                </c:pt>
                <c:pt idx="72">
                  <c:v>1488.003556692515</c:v>
                </c:pt>
                <c:pt idx="73">
                  <c:v>1491.90752059395</c:v>
                </c:pt>
                <c:pt idx="74">
                  <c:v>1488.466719030596</c:v>
                </c:pt>
                <c:pt idx="75">
                  <c:v>1485.025917467243</c:v>
                </c:pt>
                <c:pt idx="76">
                  <c:v>1481.58511590389</c:v>
                </c:pt>
                <c:pt idx="77">
                  <c:v>1478.144314340537</c:v>
                </c:pt>
                <c:pt idx="78">
                  <c:v>1474.703512777184</c:v>
                </c:pt>
                <c:pt idx="79">
                  <c:v>1471.26271121383</c:v>
                </c:pt>
                <c:pt idx="80">
                  <c:v>1467.821909650477</c:v>
                </c:pt>
                <c:pt idx="81">
                  <c:v>1464.381108087124</c:v>
                </c:pt>
                <c:pt idx="82">
                  <c:v>1460.940306523771</c:v>
                </c:pt>
                <c:pt idx="83">
                  <c:v>1457.499504960418</c:v>
                </c:pt>
                <c:pt idx="84">
                  <c:v>1454.058703397065</c:v>
                </c:pt>
                <c:pt idx="85">
                  <c:v>1450.617901833712</c:v>
                </c:pt>
                <c:pt idx="86">
                  <c:v>1447.177100270359</c:v>
                </c:pt>
                <c:pt idx="87">
                  <c:v>1443.736298707006</c:v>
                </c:pt>
                <c:pt idx="88">
                  <c:v>1440.295497143653</c:v>
                </c:pt>
                <c:pt idx="89">
                  <c:v>1436.8546955803</c:v>
                </c:pt>
                <c:pt idx="90">
                  <c:v>1433.413894016947</c:v>
                </c:pt>
                <c:pt idx="91">
                  <c:v>1429.973092453593</c:v>
                </c:pt>
                <c:pt idx="92">
                  <c:v>1426.53229089024</c:v>
                </c:pt>
                <c:pt idx="93">
                  <c:v>1423.091489326887</c:v>
                </c:pt>
                <c:pt idx="94">
                  <c:v>1431.522489326887</c:v>
                </c:pt>
                <c:pt idx="95">
                  <c:v>1439.953489326887</c:v>
                </c:pt>
                <c:pt idx="96">
                  <c:v>1448.384489326887</c:v>
                </c:pt>
                <c:pt idx="97">
                  <c:v>1456.815489326887</c:v>
                </c:pt>
                <c:pt idx="98">
                  <c:v>1465.246489326887</c:v>
                </c:pt>
                <c:pt idx="99">
                  <c:v>1473.677489326887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0.338983050847458</c:v>
                </c:pt>
                <c:pt idx="20">
                  <c:v>0.677966101694915</c:v>
                </c:pt>
                <c:pt idx="21">
                  <c:v>1.016949152542373</c:v>
                </c:pt>
                <c:pt idx="22">
                  <c:v>1.35593220338983</c:v>
                </c:pt>
                <c:pt idx="23">
                  <c:v>1.694915254237288</c:v>
                </c:pt>
                <c:pt idx="24">
                  <c:v>2.033898305084746</c:v>
                </c:pt>
                <c:pt idx="25">
                  <c:v>2.372881355932203</c:v>
                </c:pt>
                <c:pt idx="26">
                  <c:v>2.711864406779661</c:v>
                </c:pt>
                <c:pt idx="27">
                  <c:v>3.050847457627118</c:v>
                </c:pt>
                <c:pt idx="28">
                  <c:v>3.389830508474576</c:v>
                </c:pt>
                <c:pt idx="29">
                  <c:v>3.728813559322033</c:v>
                </c:pt>
                <c:pt idx="30">
                  <c:v>4.067796610169491</c:v>
                </c:pt>
                <c:pt idx="31">
                  <c:v>4.406779661016949</c:v>
                </c:pt>
                <c:pt idx="32">
                  <c:v>4.745762711864406</c:v>
                </c:pt>
                <c:pt idx="33">
                  <c:v>5.084745762711864</c:v>
                </c:pt>
                <c:pt idx="34">
                  <c:v>5.423728813559321</c:v>
                </c:pt>
                <c:pt idx="35">
                  <c:v>5.762711864406779</c:v>
                </c:pt>
                <c:pt idx="36">
                  <c:v>6.101694915254237</c:v>
                </c:pt>
                <c:pt idx="37">
                  <c:v>6.440677966101694</c:v>
                </c:pt>
                <c:pt idx="38">
                  <c:v>6.779661016949152</c:v>
                </c:pt>
                <c:pt idx="39">
                  <c:v>7.11864406779661</c:v>
                </c:pt>
                <c:pt idx="40">
                  <c:v>7.457627118644067</c:v>
                </c:pt>
                <c:pt idx="41">
                  <c:v>7.796610169491524</c:v>
                </c:pt>
                <c:pt idx="42">
                  <c:v>8.135593220338982</c:v>
                </c:pt>
                <c:pt idx="43">
                  <c:v>8.47457627118644</c:v>
                </c:pt>
                <c:pt idx="44">
                  <c:v>8.813559322033897</c:v>
                </c:pt>
                <c:pt idx="45">
                  <c:v>9.152542372881356</c:v>
                </c:pt>
                <c:pt idx="46">
                  <c:v>9.491525423728813</c:v>
                </c:pt>
                <c:pt idx="47">
                  <c:v>9.83050847457627</c:v>
                </c:pt>
                <c:pt idx="48">
                  <c:v>10.7</c:v>
                </c:pt>
                <c:pt idx="49">
                  <c:v>12.1</c:v>
                </c:pt>
                <c:pt idx="50">
                  <c:v>13.5</c:v>
                </c:pt>
                <c:pt idx="51">
                  <c:v>14.9</c:v>
                </c:pt>
                <c:pt idx="52">
                  <c:v>16.3</c:v>
                </c:pt>
                <c:pt idx="53">
                  <c:v>17.7</c:v>
                </c:pt>
                <c:pt idx="54">
                  <c:v>19.1</c:v>
                </c:pt>
                <c:pt idx="55">
                  <c:v>20.5</c:v>
                </c:pt>
                <c:pt idx="56">
                  <c:v>21.9</c:v>
                </c:pt>
                <c:pt idx="57">
                  <c:v>23.3</c:v>
                </c:pt>
                <c:pt idx="58">
                  <c:v>24.7</c:v>
                </c:pt>
                <c:pt idx="59">
                  <c:v>26.1</c:v>
                </c:pt>
                <c:pt idx="60">
                  <c:v>27.5</c:v>
                </c:pt>
                <c:pt idx="61">
                  <c:v>28.89999999999999</c:v>
                </c:pt>
                <c:pt idx="62">
                  <c:v>30.3</c:v>
                </c:pt>
                <c:pt idx="63">
                  <c:v>31.7</c:v>
                </c:pt>
                <c:pt idx="64">
                  <c:v>33.1</c:v>
                </c:pt>
                <c:pt idx="65">
                  <c:v>34.5</c:v>
                </c:pt>
                <c:pt idx="66">
                  <c:v>35.9</c:v>
                </c:pt>
                <c:pt idx="67">
                  <c:v>37.3</c:v>
                </c:pt>
                <c:pt idx="68">
                  <c:v>38.69999999999998</c:v>
                </c:pt>
                <c:pt idx="69">
                  <c:v>40.1</c:v>
                </c:pt>
                <c:pt idx="70">
                  <c:v>41.5</c:v>
                </c:pt>
                <c:pt idx="71">
                  <c:v>42.9</c:v>
                </c:pt>
                <c:pt idx="72">
                  <c:v>44.3</c:v>
                </c:pt>
                <c:pt idx="73">
                  <c:v>45.88414634146341</c:v>
                </c:pt>
                <c:pt idx="74">
                  <c:v>47.65243902439024</c:v>
                </c:pt>
                <c:pt idx="75">
                  <c:v>49.42073170731707</c:v>
                </c:pt>
                <c:pt idx="76">
                  <c:v>51.18902439024389</c:v>
                </c:pt>
                <c:pt idx="77">
                  <c:v>52.95731707317073</c:v>
                </c:pt>
                <c:pt idx="78">
                  <c:v>54.72560975609755</c:v>
                </c:pt>
                <c:pt idx="79">
                  <c:v>56.49390243902438</c:v>
                </c:pt>
                <c:pt idx="80">
                  <c:v>58.2621951219512</c:v>
                </c:pt>
                <c:pt idx="81">
                  <c:v>60.03048780487804</c:v>
                </c:pt>
                <c:pt idx="82">
                  <c:v>61.79878048780487</c:v>
                </c:pt>
                <c:pt idx="83">
                  <c:v>63.5670731707317</c:v>
                </c:pt>
                <c:pt idx="84">
                  <c:v>65.33536585365853</c:v>
                </c:pt>
                <c:pt idx="85">
                  <c:v>67.10365853658536</c:v>
                </c:pt>
                <c:pt idx="86">
                  <c:v>68.8719512195122</c:v>
                </c:pt>
                <c:pt idx="87">
                  <c:v>70.64024390243902</c:v>
                </c:pt>
                <c:pt idx="88">
                  <c:v>72.40853658536585</c:v>
                </c:pt>
                <c:pt idx="89">
                  <c:v>74.17682926829267</c:v>
                </c:pt>
                <c:pt idx="90">
                  <c:v>75.9451219512195</c:v>
                </c:pt>
                <c:pt idx="91">
                  <c:v>77.71341463414634</c:v>
                </c:pt>
                <c:pt idx="92">
                  <c:v>79.48170731707316</c:v>
                </c:pt>
                <c:pt idx="93">
                  <c:v>81.25</c:v>
                </c:pt>
                <c:pt idx="94">
                  <c:v>81.25</c:v>
                </c:pt>
                <c:pt idx="95">
                  <c:v>81.25</c:v>
                </c:pt>
                <c:pt idx="96">
                  <c:v>81.25</c:v>
                </c:pt>
                <c:pt idx="97">
                  <c:v>81.25</c:v>
                </c:pt>
                <c:pt idx="98">
                  <c:v>81.25</c:v>
                </c:pt>
                <c:pt idx="99">
                  <c:v>81.25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67.79661016949153</c:v>
                </c:pt>
                <c:pt idx="20">
                  <c:v>135.5932203389831</c:v>
                </c:pt>
                <c:pt idx="21">
                  <c:v>203.3898305084746</c:v>
                </c:pt>
                <c:pt idx="22">
                  <c:v>271.1864406779661</c:v>
                </c:pt>
                <c:pt idx="23">
                  <c:v>338.9830508474577</c:v>
                </c:pt>
                <c:pt idx="24">
                  <c:v>406.7796610169491</c:v>
                </c:pt>
                <c:pt idx="25">
                  <c:v>474.5762711864407</c:v>
                </c:pt>
                <c:pt idx="26">
                  <c:v>542.3728813559322</c:v>
                </c:pt>
                <c:pt idx="27">
                  <c:v>610.1694915254237</c:v>
                </c:pt>
                <c:pt idx="28">
                  <c:v>677.9661016949153</c:v>
                </c:pt>
                <c:pt idx="29">
                  <c:v>745.7627118644068</c:v>
                </c:pt>
                <c:pt idx="30">
                  <c:v>813.5593220338983</c:v>
                </c:pt>
                <c:pt idx="31">
                  <c:v>881.3559322033899</c:v>
                </c:pt>
                <c:pt idx="32">
                  <c:v>949.1525423728813</c:v>
                </c:pt>
                <c:pt idx="33">
                  <c:v>1016.949152542373</c:v>
                </c:pt>
                <c:pt idx="34">
                  <c:v>1084.745762711864</c:v>
                </c:pt>
                <c:pt idx="35">
                  <c:v>1152.542372881356</c:v>
                </c:pt>
                <c:pt idx="36">
                  <c:v>1220.338983050847</c:v>
                </c:pt>
                <c:pt idx="37">
                  <c:v>1288.13559322034</c:v>
                </c:pt>
                <c:pt idx="38">
                  <c:v>1355.932203389831</c:v>
                </c:pt>
                <c:pt idx="39">
                  <c:v>1423.728813559322</c:v>
                </c:pt>
                <c:pt idx="40">
                  <c:v>1491.525423728814</c:v>
                </c:pt>
                <c:pt idx="41">
                  <c:v>1559.322033898305</c:v>
                </c:pt>
                <c:pt idx="42">
                  <c:v>1627.118644067797</c:v>
                </c:pt>
                <c:pt idx="43">
                  <c:v>1694.915254237288</c:v>
                </c:pt>
                <c:pt idx="44">
                  <c:v>1762.71186440678</c:v>
                </c:pt>
                <c:pt idx="45">
                  <c:v>1830.508474576271</c:v>
                </c:pt>
                <c:pt idx="46">
                  <c:v>1898.305084745763</c:v>
                </c:pt>
                <c:pt idx="47">
                  <c:v>1966.101694915254</c:v>
                </c:pt>
                <c:pt idx="48">
                  <c:v>2095.0</c:v>
                </c:pt>
                <c:pt idx="49">
                  <c:v>2285.0</c:v>
                </c:pt>
                <c:pt idx="50">
                  <c:v>2475.0</c:v>
                </c:pt>
                <c:pt idx="51">
                  <c:v>2665.0</c:v>
                </c:pt>
                <c:pt idx="52">
                  <c:v>2855.0</c:v>
                </c:pt>
                <c:pt idx="53">
                  <c:v>3045.0</c:v>
                </c:pt>
                <c:pt idx="54">
                  <c:v>3235.0</c:v>
                </c:pt>
                <c:pt idx="55">
                  <c:v>3425.0</c:v>
                </c:pt>
                <c:pt idx="56">
                  <c:v>3615.0</c:v>
                </c:pt>
                <c:pt idx="57">
                  <c:v>3805.0</c:v>
                </c:pt>
                <c:pt idx="58">
                  <c:v>3995.0</c:v>
                </c:pt>
                <c:pt idx="59">
                  <c:v>4185.0</c:v>
                </c:pt>
                <c:pt idx="60">
                  <c:v>4375.0</c:v>
                </c:pt>
                <c:pt idx="61">
                  <c:v>4565.0</c:v>
                </c:pt>
                <c:pt idx="62">
                  <c:v>4755.0</c:v>
                </c:pt>
                <c:pt idx="63">
                  <c:v>4945.0</c:v>
                </c:pt>
                <c:pt idx="64">
                  <c:v>5135.0</c:v>
                </c:pt>
                <c:pt idx="65">
                  <c:v>5325.0</c:v>
                </c:pt>
                <c:pt idx="66">
                  <c:v>5515.0</c:v>
                </c:pt>
                <c:pt idx="67">
                  <c:v>5705.0</c:v>
                </c:pt>
                <c:pt idx="68">
                  <c:v>5895.0</c:v>
                </c:pt>
                <c:pt idx="69">
                  <c:v>6085.0</c:v>
                </c:pt>
                <c:pt idx="70">
                  <c:v>6275.0</c:v>
                </c:pt>
                <c:pt idx="71">
                  <c:v>6465.0</c:v>
                </c:pt>
                <c:pt idx="72">
                  <c:v>6655.0</c:v>
                </c:pt>
                <c:pt idx="73">
                  <c:v>7423.780487804878</c:v>
                </c:pt>
                <c:pt idx="74">
                  <c:v>8771.341463414633</c:v>
                </c:pt>
                <c:pt idx="75">
                  <c:v>10118.90243902439</c:v>
                </c:pt>
                <c:pt idx="76">
                  <c:v>11466.46341463415</c:v>
                </c:pt>
                <c:pt idx="77">
                  <c:v>12814.0243902439</c:v>
                </c:pt>
                <c:pt idx="78">
                  <c:v>14161.58536585366</c:v>
                </c:pt>
                <c:pt idx="79">
                  <c:v>15509.14634146341</c:v>
                </c:pt>
                <c:pt idx="80">
                  <c:v>16856.70731707317</c:v>
                </c:pt>
                <c:pt idx="81">
                  <c:v>18204.26829268293</c:v>
                </c:pt>
                <c:pt idx="82">
                  <c:v>19551.82926829268</c:v>
                </c:pt>
                <c:pt idx="83">
                  <c:v>20899.39024390244</c:v>
                </c:pt>
                <c:pt idx="84">
                  <c:v>22246.95121951219</c:v>
                </c:pt>
                <c:pt idx="85">
                  <c:v>23594.51219512195</c:v>
                </c:pt>
                <c:pt idx="86">
                  <c:v>24942.07317073171</c:v>
                </c:pt>
                <c:pt idx="87">
                  <c:v>26289.63414634146</c:v>
                </c:pt>
                <c:pt idx="88">
                  <c:v>27637.19512195122</c:v>
                </c:pt>
                <c:pt idx="89">
                  <c:v>28984.75609756097</c:v>
                </c:pt>
                <c:pt idx="90">
                  <c:v>30332.31707317073</c:v>
                </c:pt>
                <c:pt idx="91">
                  <c:v>31679.87804878049</c:v>
                </c:pt>
                <c:pt idx="92">
                  <c:v>33027.43902439025</c:v>
                </c:pt>
                <c:pt idx="93">
                  <c:v>34375.0</c:v>
                </c:pt>
                <c:pt idx="94">
                  <c:v>34375.0</c:v>
                </c:pt>
                <c:pt idx="95">
                  <c:v>34375.0</c:v>
                </c:pt>
                <c:pt idx="96">
                  <c:v>34375.0</c:v>
                </c:pt>
                <c:pt idx="97">
                  <c:v>34375.0</c:v>
                </c:pt>
                <c:pt idx="98">
                  <c:v>34375.0</c:v>
                </c:pt>
                <c:pt idx="99">
                  <c:v>34375.0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72.05492452733584</c:v>
                </c:pt>
                <c:pt idx="1">
                  <c:v>72.05492452733584</c:v>
                </c:pt>
                <c:pt idx="2">
                  <c:v>72.05492452733584</c:v>
                </c:pt>
                <c:pt idx="3">
                  <c:v>72.05492452733584</c:v>
                </c:pt>
                <c:pt idx="4">
                  <c:v>72.05492452733584</c:v>
                </c:pt>
                <c:pt idx="5">
                  <c:v>72.05492452733584</c:v>
                </c:pt>
                <c:pt idx="6">
                  <c:v>72.05492452733584</c:v>
                </c:pt>
                <c:pt idx="7">
                  <c:v>72.05492452733584</c:v>
                </c:pt>
                <c:pt idx="8">
                  <c:v>72.05492452733584</c:v>
                </c:pt>
                <c:pt idx="9">
                  <c:v>72.05492452733584</c:v>
                </c:pt>
                <c:pt idx="10">
                  <c:v>72.05492452733584</c:v>
                </c:pt>
                <c:pt idx="11">
                  <c:v>72.05492452733584</c:v>
                </c:pt>
                <c:pt idx="12">
                  <c:v>72.05492452733584</c:v>
                </c:pt>
                <c:pt idx="13">
                  <c:v>72.05492452733584</c:v>
                </c:pt>
                <c:pt idx="14">
                  <c:v>72.05492452733584</c:v>
                </c:pt>
                <c:pt idx="15">
                  <c:v>72.05492452733584</c:v>
                </c:pt>
                <c:pt idx="16">
                  <c:v>72.05492452733584</c:v>
                </c:pt>
                <c:pt idx="17">
                  <c:v>72.05492452733584</c:v>
                </c:pt>
                <c:pt idx="18">
                  <c:v>72.05492452733584</c:v>
                </c:pt>
                <c:pt idx="19">
                  <c:v>78.12701767078519</c:v>
                </c:pt>
                <c:pt idx="20">
                  <c:v>84.19911081423453</c:v>
                </c:pt>
                <c:pt idx="21">
                  <c:v>90.27120395768388</c:v>
                </c:pt>
                <c:pt idx="22">
                  <c:v>96.34329710113323</c:v>
                </c:pt>
                <c:pt idx="23">
                  <c:v>102.4153902445826</c:v>
                </c:pt>
                <c:pt idx="24">
                  <c:v>108.4874833880319</c:v>
                </c:pt>
                <c:pt idx="25">
                  <c:v>114.5595765314813</c:v>
                </c:pt>
                <c:pt idx="26">
                  <c:v>120.6316696749306</c:v>
                </c:pt>
                <c:pt idx="27">
                  <c:v>126.70376281838</c:v>
                </c:pt>
                <c:pt idx="28">
                  <c:v>132.7758559618293</c:v>
                </c:pt>
                <c:pt idx="29">
                  <c:v>138.8479491052786</c:v>
                </c:pt>
                <c:pt idx="30">
                  <c:v>144.920042248728</c:v>
                </c:pt>
                <c:pt idx="31">
                  <c:v>150.9921353921774</c:v>
                </c:pt>
                <c:pt idx="32">
                  <c:v>157.0642285356267</c:v>
                </c:pt>
                <c:pt idx="33">
                  <c:v>163.136321679076</c:v>
                </c:pt>
                <c:pt idx="34">
                  <c:v>169.2084148225254</c:v>
                </c:pt>
                <c:pt idx="35">
                  <c:v>175.2805079659747</c:v>
                </c:pt>
                <c:pt idx="36">
                  <c:v>181.3526011094241</c:v>
                </c:pt>
                <c:pt idx="37">
                  <c:v>187.4246942528735</c:v>
                </c:pt>
                <c:pt idx="38">
                  <c:v>193.4967873963228</c:v>
                </c:pt>
                <c:pt idx="39">
                  <c:v>199.5688805397721</c:v>
                </c:pt>
                <c:pt idx="40">
                  <c:v>205.6409736832215</c:v>
                </c:pt>
                <c:pt idx="41">
                  <c:v>211.7130668266709</c:v>
                </c:pt>
                <c:pt idx="42">
                  <c:v>217.7851599701202</c:v>
                </c:pt>
                <c:pt idx="43">
                  <c:v>223.8572531135695</c:v>
                </c:pt>
                <c:pt idx="44">
                  <c:v>229.9293462570189</c:v>
                </c:pt>
                <c:pt idx="45">
                  <c:v>236.0014394004682</c:v>
                </c:pt>
                <c:pt idx="46">
                  <c:v>242.0735325439176</c:v>
                </c:pt>
                <c:pt idx="47">
                  <c:v>248.1456256873669</c:v>
                </c:pt>
                <c:pt idx="48">
                  <c:v>250.4091896288625</c:v>
                </c:pt>
                <c:pt idx="49">
                  <c:v>248.8642243684044</c:v>
                </c:pt>
                <c:pt idx="50">
                  <c:v>247.3192591079462</c:v>
                </c:pt>
                <c:pt idx="51">
                  <c:v>245.7742938474881</c:v>
                </c:pt>
                <c:pt idx="52">
                  <c:v>244.22932858703</c:v>
                </c:pt>
                <c:pt idx="53">
                  <c:v>242.6843633265718</c:v>
                </c:pt>
                <c:pt idx="54">
                  <c:v>241.1393980661136</c:v>
                </c:pt>
                <c:pt idx="55">
                  <c:v>239.5944328056555</c:v>
                </c:pt>
                <c:pt idx="56">
                  <c:v>238.0494675451973</c:v>
                </c:pt>
                <c:pt idx="57">
                  <c:v>236.5045022847392</c:v>
                </c:pt>
                <c:pt idx="58">
                  <c:v>234.959537024281</c:v>
                </c:pt>
                <c:pt idx="59">
                  <c:v>233.4145717638229</c:v>
                </c:pt>
                <c:pt idx="60">
                  <c:v>231.8696065033647</c:v>
                </c:pt>
                <c:pt idx="61">
                  <c:v>230.3246412429066</c:v>
                </c:pt>
                <c:pt idx="62">
                  <c:v>228.7796759824484</c:v>
                </c:pt>
                <c:pt idx="63">
                  <c:v>227.2347107219902</c:v>
                </c:pt>
                <c:pt idx="64">
                  <c:v>225.6897454615321</c:v>
                </c:pt>
                <c:pt idx="65">
                  <c:v>224.144780201074</c:v>
                </c:pt>
                <c:pt idx="66">
                  <c:v>222.5998149406158</c:v>
                </c:pt>
                <c:pt idx="67">
                  <c:v>221.0548496801576</c:v>
                </c:pt>
                <c:pt idx="68">
                  <c:v>219.5098844196995</c:v>
                </c:pt>
                <c:pt idx="69">
                  <c:v>217.9649191592413</c:v>
                </c:pt>
                <c:pt idx="70">
                  <c:v>216.4199538987832</c:v>
                </c:pt>
                <c:pt idx="71">
                  <c:v>214.874988638325</c:v>
                </c:pt>
                <c:pt idx="72">
                  <c:v>213.3300233778669</c:v>
                </c:pt>
                <c:pt idx="73">
                  <c:v>209.1306476690939</c:v>
                </c:pt>
                <c:pt idx="74">
                  <c:v>202.276861512006</c:v>
                </c:pt>
                <c:pt idx="75">
                  <c:v>195.4230753549181</c:v>
                </c:pt>
                <c:pt idx="76">
                  <c:v>188.5692891978302</c:v>
                </c:pt>
                <c:pt idx="77">
                  <c:v>181.7155030407422</c:v>
                </c:pt>
                <c:pt idx="78">
                  <c:v>174.8617168836543</c:v>
                </c:pt>
                <c:pt idx="79">
                  <c:v>168.0079307265665</c:v>
                </c:pt>
                <c:pt idx="80">
                  <c:v>161.1541445694785</c:v>
                </c:pt>
                <c:pt idx="81">
                  <c:v>154.3003584123907</c:v>
                </c:pt>
                <c:pt idx="82">
                  <c:v>147.4465722553028</c:v>
                </c:pt>
                <c:pt idx="83">
                  <c:v>140.5927860982148</c:v>
                </c:pt>
                <c:pt idx="84">
                  <c:v>133.738999941127</c:v>
                </c:pt>
                <c:pt idx="85">
                  <c:v>126.8852137840391</c:v>
                </c:pt>
                <c:pt idx="86">
                  <c:v>120.0314276269512</c:v>
                </c:pt>
                <c:pt idx="87">
                  <c:v>113.1776414698633</c:v>
                </c:pt>
                <c:pt idx="88">
                  <c:v>106.3238553127754</c:v>
                </c:pt>
                <c:pt idx="89">
                  <c:v>99.47006915568745</c:v>
                </c:pt>
                <c:pt idx="90">
                  <c:v>92.61628299859956</c:v>
                </c:pt>
                <c:pt idx="91">
                  <c:v>85.76249684151166</c:v>
                </c:pt>
                <c:pt idx="92">
                  <c:v>78.90871068442377</c:v>
                </c:pt>
                <c:pt idx="93">
                  <c:v>72.05492452733585</c:v>
                </c:pt>
                <c:pt idx="94">
                  <c:v>124.2449245273357</c:v>
                </c:pt>
                <c:pt idx="95">
                  <c:v>176.4349245273356</c:v>
                </c:pt>
                <c:pt idx="96">
                  <c:v>228.6249245273355</c:v>
                </c:pt>
                <c:pt idx="97">
                  <c:v>280.8149245273354</c:v>
                </c:pt>
                <c:pt idx="98">
                  <c:v>333.0049245273352</c:v>
                </c:pt>
                <c:pt idx="99">
                  <c:v>385.1949245273351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2671.7</c:v>
                </c:pt>
                <c:pt idx="95">
                  <c:v>5343.4</c:v>
                </c:pt>
                <c:pt idx="96">
                  <c:v>8015.1</c:v>
                </c:pt>
                <c:pt idx="97">
                  <c:v>10686.8</c:v>
                </c:pt>
                <c:pt idx="98">
                  <c:v>13358.5</c:v>
                </c:pt>
                <c:pt idx="99">
                  <c:v>16030.2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829.53</c:v>
                </c:pt>
                <c:pt idx="95">
                  <c:v>1659.06</c:v>
                </c:pt>
                <c:pt idx="96">
                  <c:v>2488.59</c:v>
                </c:pt>
                <c:pt idx="97">
                  <c:v>3318.12</c:v>
                </c:pt>
                <c:pt idx="98">
                  <c:v>4147.65</c:v>
                </c:pt>
                <c:pt idx="99">
                  <c:v>4977.18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3600.0</c:v>
                </c:pt>
                <c:pt idx="1">
                  <c:v>3600.0</c:v>
                </c:pt>
                <c:pt idx="2">
                  <c:v>3600.0</c:v>
                </c:pt>
                <c:pt idx="3">
                  <c:v>3600.0</c:v>
                </c:pt>
                <c:pt idx="4">
                  <c:v>3600.0</c:v>
                </c:pt>
                <c:pt idx="5">
                  <c:v>3600.0</c:v>
                </c:pt>
                <c:pt idx="6">
                  <c:v>3600.0</c:v>
                </c:pt>
                <c:pt idx="7">
                  <c:v>3600.0</c:v>
                </c:pt>
                <c:pt idx="8">
                  <c:v>3600.0</c:v>
                </c:pt>
                <c:pt idx="9">
                  <c:v>3600.0</c:v>
                </c:pt>
                <c:pt idx="10">
                  <c:v>3600.0</c:v>
                </c:pt>
                <c:pt idx="11">
                  <c:v>3600.0</c:v>
                </c:pt>
                <c:pt idx="12">
                  <c:v>3600.0</c:v>
                </c:pt>
                <c:pt idx="13">
                  <c:v>3600.0</c:v>
                </c:pt>
                <c:pt idx="14">
                  <c:v>3600.0</c:v>
                </c:pt>
                <c:pt idx="15">
                  <c:v>3600.0</c:v>
                </c:pt>
                <c:pt idx="16">
                  <c:v>3600.0</c:v>
                </c:pt>
                <c:pt idx="17">
                  <c:v>3600.0</c:v>
                </c:pt>
                <c:pt idx="18">
                  <c:v>3600.0</c:v>
                </c:pt>
                <c:pt idx="19">
                  <c:v>3803.389830508474</c:v>
                </c:pt>
                <c:pt idx="20">
                  <c:v>4006.779661016949</c:v>
                </c:pt>
                <c:pt idx="21">
                  <c:v>4210.169491525423</c:v>
                </c:pt>
                <c:pt idx="22">
                  <c:v>4413.559322033897</c:v>
                </c:pt>
                <c:pt idx="23">
                  <c:v>4616.949152542373</c:v>
                </c:pt>
                <c:pt idx="24">
                  <c:v>4820.338983050847</c:v>
                </c:pt>
                <c:pt idx="25">
                  <c:v>5023.728813559322</c:v>
                </c:pt>
                <c:pt idx="26">
                  <c:v>5227.118644067796</c:v>
                </c:pt>
                <c:pt idx="27">
                  <c:v>5430.50847457627</c:v>
                </c:pt>
                <c:pt idx="28">
                  <c:v>5633.898305084746</c:v>
                </c:pt>
                <c:pt idx="29">
                  <c:v>5837.28813559322</c:v>
                </c:pt>
                <c:pt idx="30">
                  <c:v>6040.677966101695</c:v>
                </c:pt>
                <c:pt idx="31">
                  <c:v>6244.067796610169</c:v>
                </c:pt>
                <c:pt idx="32">
                  <c:v>6447.457627118644</c:v>
                </c:pt>
                <c:pt idx="33">
                  <c:v>6650.847457627118</c:v>
                </c:pt>
                <c:pt idx="34">
                  <c:v>6854.237288135593</c:v>
                </c:pt>
                <c:pt idx="35">
                  <c:v>7057.627118644068</c:v>
                </c:pt>
                <c:pt idx="36">
                  <c:v>7261.016949152542</c:v>
                </c:pt>
                <c:pt idx="37">
                  <c:v>7464.406779661017</c:v>
                </c:pt>
                <c:pt idx="38">
                  <c:v>7667.79661016949</c:v>
                </c:pt>
                <c:pt idx="39">
                  <c:v>7871.186440677965</c:v>
                </c:pt>
                <c:pt idx="40">
                  <c:v>8074.57627118644</c:v>
                </c:pt>
                <c:pt idx="41">
                  <c:v>8277.966101694914</c:v>
                </c:pt>
                <c:pt idx="42">
                  <c:v>8481.355932203391</c:v>
                </c:pt>
                <c:pt idx="43">
                  <c:v>8684.74576271186</c:v>
                </c:pt>
                <c:pt idx="44">
                  <c:v>8888.135593220339</c:v>
                </c:pt>
                <c:pt idx="45">
                  <c:v>9091.525423728814</c:v>
                </c:pt>
                <c:pt idx="46">
                  <c:v>9294.915254237289</c:v>
                </c:pt>
                <c:pt idx="47">
                  <c:v>9498.305084745763</c:v>
                </c:pt>
                <c:pt idx="48">
                  <c:v>9840.0</c:v>
                </c:pt>
                <c:pt idx="49">
                  <c:v>10320.0</c:v>
                </c:pt>
                <c:pt idx="50">
                  <c:v>10800.0</c:v>
                </c:pt>
                <c:pt idx="51">
                  <c:v>11280.0</c:v>
                </c:pt>
                <c:pt idx="52">
                  <c:v>11760.0</c:v>
                </c:pt>
                <c:pt idx="53">
                  <c:v>12240.0</c:v>
                </c:pt>
                <c:pt idx="54">
                  <c:v>12720.0</c:v>
                </c:pt>
                <c:pt idx="55">
                  <c:v>13200.0</c:v>
                </c:pt>
                <c:pt idx="56">
                  <c:v>13680.0</c:v>
                </c:pt>
                <c:pt idx="57">
                  <c:v>14160.0</c:v>
                </c:pt>
                <c:pt idx="58">
                  <c:v>14640.0</c:v>
                </c:pt>
                <c:pt idx="59">
                  <c:v>15120.0</c:v>
                </c:pt>
                <c:pt idx="60">
                  <c:v>15600.0</c:v>
                </c:pt>
                <c:pt idx="61">
                  <c:v>16080.0</c:v>
                </c:pt>
                <c:pt idx="62">
                  <c:v>16560.0</c:v>
                </c:pt>
                <c:pt idx="63">
                  <c:v>17040.0</c:v>
                </c:pt>
                <c:pt idx="64">
                  <c:v>17520.0</c:v>
                </c:pt>
                <c:pt idx="65">
                  <c:v>18000.0</c:v>
                </c:pt>
                <c:pt idx="66">
                  <c:v>18480.0</c:v>
                </c:pt>
                <c:pt idx="67">
                  <c:v>18960.0</c:v>
                </c:pt>
                <c:pt idx="68">
                  <c:v>19440.0</c:v>
                </c:pt>
                <c:pt idx="69">
                  <c:v>19920.0</c:v>
                </c:pt>
                <c:pt idx="70">
                  <c:v>20400.0</c:v>
                </c:pt>
                <c:pt idx="71">
                  <c:v>20880.0</c:v>
                </c:pt>
                <c:pt idx="72">
                  <c:v>21360.0</c:v>
                </c:pt>
                <c:pt idx="73">
                  <c:v>22048.9024390244</c:v>
                </c:pt>
                <c:pt idx="74">
                  <c:v>22946.70731707317</c:v>
                </c:pt>
                <c:pt idx="75">
                  <c:v>23844.51219512195</c:v>
                </c:pt>
                <c:pt idx="76">
                  <c:v>24742.31707317073</c:v>
                </c:pt>
                <c:pt idx="77">
                  <c:v>25640.12195121951</c:v>
                </c:pt>
                <c:pt idx="78">
                  <c:v>26537.9268292683</c:v>
                </c:pt>
                <c:pt idx="79">
                  <c:v>27435.73170731707</c:v>
                </c:pt>
                <c:pt idx="80">
                  <c:v>28333.53658536585</c:v>
                </c:pt>
                <c:pt idx="81">
                  <c:v>29231.34146341463</c:v>
                </c:pt>
                <c:pt idx="82">
                  <c:v>30129.14634146341</c:v>
                </c:pt>
                <c:pt idx="83">
                  <c:v>31026.95121951219</c:v>
                </c:pt>
                <c:pt idx="84">
                  <c:v>31924.75609756097</c:v>
                </c:pt>
                <c:pt idx="85">
                  <c:v>32822.56097560975</c:v>
                </c:pt>
                <c:pt idx="86">
                  <c:v>33720.36585365853</c:v>
                </c:pt>
                <c:pt idx="87">
                  <c:v>34618.17073170732</c:v>
                </c:pt>
                <c:pt idx="88">
                  <c:v>35515.9756097561</c:v>
                </c:pt>
                <c:pt idx="89">
                  <c:v>36413.78048780488</c:v>
                </c:pt>
                <c:pt idx="90">
                  <c:v>37311.58536585366</c:v>
                </c:pt>
                <c:pt idx="91">
                  <c:v>38209.39024390244</c:v>
                </c:pt>
                <c:pt idx="92">
                  <c:v>39107.19512195122</c:v>
                </c:pt>
                <c:pt idx="93">
                  <c:v>40005.0</c:v>
                </c:pt>
                <c:pt idx="94">
                  <c:v>46208.5</c:v>
                </c:pt>
                <c:pt idx="95">
                  <c:v>52412.0</c:v>
                </c:pt>
                <c:pt idx="96">
                  <c:v>58615.5</c:v>
                </c:pt>
                <c:pt idx="97">
                  <c:v>64819.0</c:v>
                </c:pt>
                <c:pt idx="98">
                  <c:v>71022.5</c:v>
                </c:pt>
                <c:pt idx="99">
                  <c:v>77226.0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686.2373764508174</c:v>
                </c:pt>
                <c:pt idx="1">
                  <c:v>686.2373764508174</c:v>
                </c:pt>
                <c:pt idx="2">
                  <c:v>686.2373764508174</c:v>
                </c:pt>
                <c:pt idx="3">
                  <c:v>686.2373764508174</c:v>
                </c:pt>
                <c:pt idx="4">
                  <c:v>686.2373764508174</c:v>
                </c:pt>
                <c:pt idx="5">
                  <c:v>686.2373764508174</c:v>
                </c:pt>
                <c:pt idx="6">
                  <c:v>686.2373764508174</c:v>
                </c:pt>
                <c:pt idx="7">
                  <c:v>686.2373764508174</c:v>
                </c:pt>
                <c:pt idx="8">
                  <c:v>686.2373764508174</c:v>
                </c:pt>
                <c:pt idx="9">
                  <c:v>686.2373764508174</c:v>
                </c:pt>
                <c:pt idx="10">
                  <c:v>686.2373764508174</c:v>
                </c:pt>
                <c:pt idx="11">
                  <c:v>686.2373764508174</c:v>
                </c:pt>
                <c:pt idx="12">
                  <c:v>686.2373764508174</c:v>
                </c:pt>
                <c:pt idx="13">
                  <c:v>686.2373764508174</c:v>
                </c:pt>
                <c:pt idx="14">
                  <c:v>686.2373764508174</c:v>
                </c:pt>
                <c:pt idx="15">
                  <c:v>686.2373764508174</c:v>
                </c:pt>
                <c:pt idx="16">
                  <c:v>686.2373764508174</c:v>
                </c:pt>
                <c:pt idx="17">
                  <c:v>686.2373764508174</c:v>
                </c:pt>
                <c:pt idx="18">
                  <c:v>686.2373764508174</c:v>
                </c:pt>
                <c:pt idx="19">
                  <c:v>686.2373764508174</c:v>
                </c:pt>
                <c:pt idx="20">
                  <c:v>686.2373764508174</c:v>
                </c:pt>
                <c:pt idx="21">
                  <c:v>686.2373764508174</c:v>
                </c:pt>
                <c:pt idx="22">
                  <c:v>686.2373764508174</c:v>
                </c:pt>
                <c:pt idx="23">
                  <c:v>686.2373764508174</c:v>
                </c:pt>
                <c:pt idx="24">
                  <c:v>686.2373764508174</c:v>
                </c:pt>
                <c:pt idx="25">
                  <c:v>686.2373764508174</c:v>
                </c:pt>
                <c:pt idx="26">
                  <c:v>686.2373764508174</c:v>
                </c:pt>
                <c:pt idx="27">
                  <c:v>686.2373764508174</c:v>
                </c:pt>
                <c:pt idx="28">
                  <c:v>686.2373764508174</c:v>
                </c:pt>
                <c:pt idx="29">
                  <c:v>686.2373764508174</c:v>
                </c:pt>
                <c:pt idx="30">
                  <c:v>686.2373764508174</c:v>
                </c:pt>
                <c:pt idx="31">
                  <c:v>686.2373764508174</c:v>
                </c:pt>
                <c:pt idx="32">
                  <c:v>686.2373764508174</c:v>
                </c:pt>
                <c:pt idx="33">
                  <c:v>686.2373764508174</c:v>
                </c:pt>
                <c:pt idx="34">
                  <c:v>686.2373764508174</c:v>
                </c:pt>
                <c:pt idx="35">
                  <c:v>686.2373764508174</c:v>
                </c:pt>
                <c:pt idx="36">
                  <c:v>686.2373764508174</c:v>
                </c:pt>
                <c:pt idx="37">
                  <c:v>686.2373764508174</c:v>
                </c:pt>
                <c:pt idx="38">
                  <c:v>686.2373764508174</c:v>
                </c:pt>
                <c:pt idx="39">
                  <c:v>686.2373764508174</c:v>
                </c:pt>
                <c:pt idx="40">
                  <c:v>686.2373764508174</c:v>
                </c:pt>
                <c:pt idx="41">
                  <c:v>686.2373764508174</c:v>
                </c:pt>
                <c:pt idx="42">
                  <c:v>686.2373764508174</c:v>
                </c:pt>
                <c:pt idx="43">
                  <c:v>686.2373764508174</c:v>
                </c:pt>
                <c:pt idx="44">
                  <c:v>686.2373764508174</c:v>
                </c:pt>
                <c:pt idx="45">
                  <c:v>686.2373764508174</c:v>
                </c:pt>
                <c:pt idx="46">
                  <c:v>686.2373764508174</c:v>
                </c:pt>
                <c:pt idx="47">
                  <c:v>686.2373764508174</c:v>
                </c:pt>
                <c:pt idx="48">
                  <c:v>686.2373764508174</c:v>
                </c:pt>
                <c:pt idx="49">
                  <c:v>686.2373764508174</c:v>
                </c:pt>
                <c:pt idx="50">
                  <c:v>686.2373764508174</c:v>
                </c:pt>
                <c:pt idx="51">
                  <c:v>686.2373764508174</c:v>
                </c:pt>
                <c:pt idx="52">
                  <c:v>686.2373764508174</c:v>
                </c:pt>
                <c:pt idx="53">
                  <c:v>686.2373764508174</c:v>
                </c:pt>
                <c:pt idx="54">
                  <c:v>686.2373764508174</c:v>
                </c:pt>
                <c:pt idx="55">
                  <c:v>686.2373764508174</c:v>
                </c:pt>
                <c:pt idx="56">
                  <c:v>686.2373764508174</c:v>
                </c:pt>
                <c:pt idx="57">
                  <c:v>686.2373764508174</c:v>
                </c:pt>
                <c:pt idx="58">
                  <c:v>686.2373764508174</c:v>
                </c:pt>
                <c:pt idx="59">
                  <c:v>686.2373764508174</c:v>
                </c:pt>
                <c:pt idx="60">
                  <c:v>686.2373764508174</c:v>
                </c:pt>
                <c:pt idx="61">
                  <c:v>686.2373764508174</c:v>
                </c:pt>
                <c:pt idx="62">
                  <c:v>686.2373764508174</c:v>
                </c:pt>
                <c:pt idx="63">
                  <c:v>686.2373764508174</c:v>
                </c:pt>
                <c:pt idx="64">
                  <c:v>686.2373764508174</c:v>
                </c:pt>
                <c:pt idx="65">
                  <c:v>686.2373764508174</c:v>
                </c:pt>
                <c:pt idx="66">
                  <c:v>686.2373764508174</c:v>
                </c:pt>
                <c:pt idx="67">
                  <c:v>686.2373764508174</c:v>
                </c:pt>
                <c:pt idx="68">
                  <c:v>686.2373764508174</c:v>
                </c:pt>
                <c:pt idx="69">
                  <c:v>686.2373764508174</c:v>
                </c:pt>
                <c:pt idx="70">
                  <c:v>686.2373764508174</c:v>
                </c:pt>
                <c:pt idx="71">
                  <c:v>686.2373764508174</c:v>
                </c:pt>
                <c:pt idx="72">
                  <c:v>686.2373764508174</c:v>
                </c:pt>
                <c:pt idx="73">
                  <c:v>679.9608150808405</c:v>
                </c:pt>
                <c:pt idx="74">
                  <c:v>667.4076923408864</c:v>
                </c:pt>
                <c:pt idx="75">
                  <c:v>654.8545696009326</c:v>
                </c:pt>
                <c:pt idx="76">
                  <c:v>642.3014468609786</c:v>
                </c:pt>
                <c:pt idx="77">
                  <c:v>629.7483241210246</c:v>
                </c:pt>
                <c:pt idx="78">
                  <c:v>617.1952013810705</c:v>
                </c:pt>
                <c:pt idx="79">
                  <c:v>604.6420786411166</c:v>
                </c:pt>
                <c:pt idx="80">
                  <c:v>592.0889559011626</c:v>
                </c:pt>
                <c:pt idx="81">
                  <c:v>579.5358331612086</c:v>
                </c:pt>
                <c:pt idx="82">
                  <c:v>566.9827104212548</c:v>
                </c:pt>
                <c:pt idx="83">
                  <c:v>554.4295876813007</c:v>
                </c:pt>
                <c:pt idx="84">
                  <c:v>541.8764649413467</c:v>
                </c:pt>
                <c:pt idx="85">
                  <c:v>529.3233422013927</c:v>
                </c:pt>
                <c:pt idx="86">
                  <c:v>516.7702194614387</c:v>
                </c:pt>
                <c:pt idx="87">
                  <c:v>504.2170967214848</c:v>
                </c:pt>
                <c:pt idx="88">
                  <c:v>491.6639739815308</c:v>
                </c:pt>
                <c:pt idx="89">
                  <c:v>479.1108512415769</c:v>
                </c:pt>
                <c:pt idx="90">
                  <c:v>466.5577285016229</c:v>
                </c:pt>
                <c:pt idx="91">
                  <c:v>454.004605761669</c:v>
                </c:pt>
                <c:pt idx="92">
                  <c:v>441.451483021715</c:v>
                </c:pt>
                <c:pt idx="93">
                  <c:v>428.898360281761</c:v>
                </c:pt>
                <c:pt idx="94">
                  <c:v>443.628360281761</c:v>
                </c:pt>
                <c:pt idx="95">
                  <c:v>458.358360281761</c:v>
                </c:pt>
                <c:pt idx="96">
                  <c:v>473.088360281761</c:v>
                </c:pt>
                <c:pt idx="97">
                  <c:v>487.818360281761</c:v>
                </c:pt>
                <c:pt idx="98">
                  <c:v>502.548360281761</c:v>
                </c:pt>
                <c:pt idx="99">
                  <c:v>517.278360281761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1572</c:v>
                </c:pt>
                <c:pt idx="1">
                  <c:v>1572</c:v>
                </c:pt>
                <c:pt idx="2">
                  <c:v>1572</c:v>
                </c:pt>
                <c:pt idx="3">
                  <c:v>1572</c:v>
                </c:pt>
                <c:pt idx="4">
                  <c:v>1572</c:v>
                </c:pt>
                <c:pt idx="5">
                  <c:v>1572</c:v>
                </c:pt>
                <c:pt idx="6">
                  <c:v>1572</c:v>
                </c:pt>
                <c:pt idx="7">
                  <c:v>1572</c:v>
                </c:pt>
                <c:pt idx="8">
                  <c:v>1572</c:v>
                </c:pt>
                <c:pt idx="9">
                  <c:v>1572</c:v>
                </c:pt>
                <c:pt idx="10">
                  <c:v>1572</c:v>
                </c:pt>
                <c:pt idx="11">
                  <c:v>1572</c:v>
                </c:pt>
                <c:pt idx="12">
                  <c:v>1572</c:v>
                </c:pt>
                <c:pt idx="13">
                  <c:v>1572</c:v>
                </c:pt>
                <c:pt idx="14">
                  <c:v>1572</c:v>
                </c:pt>
                <c:pt idx="15">
                  <c:v>1572</c:v>
                </c:pt>
                <c:pt idx="16">
                  <c:v>1572</c:v>
                </c:pt>
                <c:pt idx="17">
                  <c:v>1572</c:v>
                </c:pt>
                <c:pt idx="18">
                  <c:v>1572</c:v>
                </c:pt>
                <c:pt idx="19">
                  <c:v>1572</c:v>
                </c:pt>
                <c:pt idx="20">
                  <c:v>1572</c:v>
                </c:pt>
                <c:pt idx="21">
                  <c:v>1572</c:v>
                </c:pt>
                <c:pt idx="22">
                  <c:v>1572</c:v>
                </c:pt>
                <c:pt idx="23">
                  <c:v>1572</c:v>
                </c:pt>
                <c:pt idx="24">
                  <c:v>1572</c:v>
                </c:pt>
                <c:pt idx="25">
                  <c:v>1572</c:v>
                </c:pt>
                <c:pt idx="26">
                  <c:v>1572</c:v>
                </c:pt>
                <c:pt idx="27">
                  <c:v>1572</c:v>
                </c:pt>
                <c:pt idx="28">
                  <c:v>1572</c:v>
                </c:pt>
                <c:pt idx="29">
                  <c:v>1572</c:v>
                </c:pt>
                <c:pt idx="30">
                  <c:v>1572</c:v>
                </c:pt>
                <c:pt idx="31">
                  <c:v>1572</c:v>
                </c:pt>
                <c:pt idx="32">
                  <c:v>1572</c:v>
                </c:pt>
                <c:pt idx="33">
                  <c:v>1572</c:v>
                </c:pt>
                <c:pt idx="34">
                  <c:v>1572</c:v>
                </c:pt>
                <c:pt idx="35">
                  <c:v>1572</c:v>
                </c:pt>
                <c:pt idx="36">
                  <c:v>1572</c:v>
                </c:pt>
                <c:pt idx="37">
                  <c:v>1572</c:v>
                </c:pt>
                <c:pt idx="38">
                  <c:v>1572</c:v>
                </c:pt>
                <c:pt idx="39">
                  <c:v>1572</c:v>
                </c:pt>
                <c:pt idx="40">
                  <c:v>1572</c:v>
                </c:pt>
                <c:pt idx="41">
                  <c:v>1572</c:v>
                </c:pt>
                <c:pt idx="42">
                  <c:v>1572</c:v>
                </c:pt>
                <c:pt idx="43">
                  <c:v>1572</c:v>
                </c:pt>
                <c:pt idx="44">
                  <c:v>1572</c:v>
                </c:pt>
                <c:pt idx="45">
                  <c:v>1572</c:v>
                </c:pt>
                <c:pt idx="46">
                  <c:v>1572</c:v>
                </c:pt>
                <c:pt idx="47">
                  <c:v>1572</c:v>
                </c:pt>
                <c:pt idx="48">
                  <c:v>1572</c:v>
                </c:pt>
                <c:pt idx="49">
                  <c:v>1572</c:v>
                </c:pt>
                <c:pt idx="50">
                  <c:v>1572</c:v>
                </c:pt>
                <c:pt idx="51">
                  <c:v>1572</c:v>
                </c:pt>
                <c:pt idx="52">
                  <c:v>1572</c:v>
                </c:pt>
                <c:pt idx="53">
                  <c:v>1572</c:v>
                </c:pt>
                <c:pt idx="54">
                  <c:v>1572</c:v>
                </c:pt>
                <c:pt idx="55">
                  <c:v>1572</c:v>
                </c:pt>
                <c:pt idx="56">
                  <c:v>1572</c:v>
                </c:pt>
                <c:pt idx="57">
                  <c:v>1572</c:v>
                </c:pt>
                <c:pt idx="58">
                  <c:v>1572</c:v>
                </c:pt>
                <c:pt idx="59">
                  <c:v>1572</c:v>
                </c:pt>
                <c:pt idx="60">
                  <c:v>1572</c:v>
                </c:pt>
                <c:pt idx="61">
                  <c:v>1572</c:v>
                </c:pt>
                <c:pt idx="62">
                  <c:v>1572</c:v>
                </c:pt>
                <c:pt idx="63">
                  <c:v>1572</c:v>
                </c:pt>
                <c:pt idx="64">
                  <c:v>1572</c:v>
                </c:pt>
                <c:pt idx="65">
                  <c:v>1572</c:v>
                </c:pt>
                <c:pt idx="66">
                  <c:v>1572</c:v>
                </c:pt>
                <c:pt idx="67">
                  <c:v>1572</c:v>
                </c:pt>
                <c:pt idx="68">
                  <c:v>1572</c:v>
                </c:pt>
                <c:pt idx="69">
                  <c:v>1572</c:v>
                </c:pt>
                <c:pt idx="70">
                  <c:v>1572</c:v>
                </c:pt>
                <c:pt idx="71">
                  <c:v>1572</c:v>
                </c:pt>
                <c:pt idx="72">
                  <c:v>1572</c:v>
                </c:pt>
                <c:pt idx="73">
                  <c:v>15760.97560975609</c:v>
                </c:pt>
                <c:pt idx="74">
                  <c:v>15842.92682926829</c:v>
                </c:pt>
                <c:pt idx="75">
                  <c:v>15924.87804878049</c:v>
                </c:pt>
                <c:pt idx="76">
                  <c:v>16006.82926829268</c:v>
                </c:pt>
                <c:pt idx="77">
                  <c:v>16088.78048780488</c:v>
                </c:pt>
                <c:pt idx="78">
                  <c:v>16170.73170731707</c:v>
                </c:pt>
                <c:pt idx="79">
                  <c:v>16252.68292682927</c:v>
                </c:pt>
                <c:pt idx="80">
                  <c:v>16334.63414634146</c:v>
                </c:pt>
                <c:pt idx="81">
                  <c:v>16416.58536585366</c:v>
                </c:pt>
                <c:pt idx="82">
                  <c:v>16498.53658536585</c:v>
                </c:pt>
                <c:pt idx="83">
                  <c:v>16580.48780487805</c:v>
                </c:pt>
                <c:pt idx="84">
                  <c:v>16662.43902439024</c:v>
                </c:pt>
                <c:pt idx="85">
                  <c:v>16744.39024390244</c:v>
                </c:pt>
                <c:pt idx="86">
                  <c:v>16826.34146341463</c:v>
                </c:pt>
                <c:pt idx="87">
                  <c:v>16908.29268292683</c:v>
                </c:pt>
                <c:pt idx="88">
                  <c:v>16990.24390243902</c:v>
                </c:pt>
                <c:pt idx="89">
                  <c:v>17072.19512195122</c:v>
                </c:pt>
                <c:pt idx="90">
                  <c:v>17154.14634146341</c:v>
                </c:pt>
                <c:pt idx="91">
                  <c:v>17236.09756097561</c:v>
                </c:pt>
                <c:pt idx="92">
                  <c:v>17318.0487804878</c:v>
                </c:pt>
                <c:pt idx="93">
                  <c:v>17400.0</c:v>
                </c:pt>
                <c:pt idx="94">
                  <c:v>16272.17</c:v>
                </c:pt>
                <c:pt idx="95">
                  <c:v>15144.34</c:v>
                </c:pt>
                <c:pt idx="96">
                  <c:v>14016.51</c:v>
                </c:pt>
                <c:pt idx="97">
                  <c:v>12888.68</c:v>
                </c:pt>
                <c:pt idx="98">
                  <c:v>11760.85</c:v>
                </c:pt>
                <c:pt idx="99">
                  <c:v>10633.02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6000.0</c:v>
                </c:pt>
                <c:pt idx="1">
                  <c:v>6000.0</c:v>
                </c:pt>
                <c:pt idx="2">
                  <c:v>6000.0</c:v>
                </c:pt>
                <c:pt idx="3">
                  <c:v>6000.0</c:v>
                </c:pt>
                <c:pt idx="4">
                  <c:v>6000.0</c:v>
                </c:pt>
                <c:pt idx="5">
                  <c:v>6000.0</c:v>
                </c:pt>
                <c:pt idx="6">
                  <c:v>6000.0</c:v>
                </c:pt>
                <c:pt idx="7">
                  <c:v>6000.0</c:v>
                </c:pt>
                <c:pt idx="8">
                  <c:v>6000.0</c:v>
                </c:pt>
                <c:pt idx="9">
                  <c:v>6000.0</c:v>
                </c:pt>
                <c:pt idx="10">
                  <c:v>6000.0</c:v>
                </c:pt>
                <c:pt idx="11">
                  <c:v>6000.0</c:v>
                </c:pt>
                <c:pt idx="12">
                  <c:v>6000.0</c:v>
                </c:pt>
                <c:pt idx="13">
                  <c:v>6000.0</c:v>
                </c:pt>
                <c:pt idx="14">
                  <c:v>6000.0</c:v>
                </c:pt>
                <c:pt idx="15">
                  <c:v>6000.0</c:v>
                </c:pt>
                <c:pt idx="16">
                  <c:v>6000.0</c:v>
                </c:pt>
                <c:pt idx="17">
                  <c:v>6000.0</c:v>
                </c:pt>
                <c:pt idx="18">
                  <c:v>6000.0</c:v>
                </c:pt>
                <c:pt idx="19">
                  <c:v>6061.016949152542</c:v>
                </c:pt>
                <c:pt idx="20">
                  <c:v>6122.033898305085</c:v>
                </c:pt>
                <c:pt idx="21">
                  <c:v>6183.050847457627</c:v>
                </c:pt>
                <c:pt idx="22">
                  <c:v>6244.067796610169</c:v>
                </c:pt>
                <c:pt idx="23">
                  <c:v>6305.084745762711</c:v>
                </c:pt>
                <c:pt idx="24">
                  <c:v>6366.101694915254</c:v>
                </c:pt>
                <c:pt idx="25">
                  <c:v>6427.118644067796</c:v>
                </c:pt>
                <c:pt idx="26">
                  <c:v>6488.135593220339</c:v>
                </c:pt>
                <c:pt idx="27">
                  <c:v>6549.152542372881</c:v>
                </c:pt>
                <c:pt idx="28">
                  <c:v>6610.169491525423</c:v>
                </c:pt>
                <c:pt idx="29">
                  <c:v>6671.186440677965</c:v>
                </c:pt>
                <c:pt idx="30">
                  <c:v>6732.203389830509</c:v>
                </c:pt>
                <c:pt idx="31">
                  <c:v>6793.220338983051</c:v>
                </c:pt>
                <c:pt idx="32">
                  <c:v>6854.237288135593</c:v>
                </c:pt>
                <c:pt idx="33">
                  <c:v>6915.254237288135</c:v>
                </c:pt>
                <c:pt idx="34">
                  <c:v>6976.271186440678</c:v>
                </c:pt>
                <c:pt idx="35">
                  <c:v>7037.28813559322</c:v>
                </c:pt>
                <c:pt idx="36">
                  <c:v>7098.305084745762</c:v>
                </c:pt>
                <c:pt idx="37">
                  <c:v>7159.322033898304</c:v>
                </c:pt>
                <c:pt idx="38">
                  <c:v>7220.338983050847</c:v>
                </c:pt>
                <c:pt idx="39">
                  <c:v>7281.35593220339</c:v>
                </c:pt>
                <c:pt idx="40">
                  <c:v>7342.372881355931</c:v>
                </c:pt>
                <c:pt idx="41">
                  <c:v>7403.389830508475</c:v>
                </c:pt>
                <c:pt idx="42">
                  <c:v>7464.406779661017</c:v>
                </c:pt>
                <c:pt idx="43">
                  <c:v>7525.42372881356</c:v>
                </c:pt>
                <c:pt idx="44">
                  <c:v>7586.440677966102</c:v>
                </c:pt>
                <c:pt idx="45">
                  <c:v>7647.457627118644</c:v>
                </c:pt>
                <c:pt idx="46">
                  <c:v>7708.474576271186</c:v>
                </c:pt>
                <c:pt idx="47">
                  <c:v>7769.49152542373</c:v>
                </c:pt>
                <c:pt idx="48">
                  <c:v>7644.0</c:v>
                </c:pt>
                <c:pt idx="49">
                  <c:v>7332.0</c:v>
                </c:pt>
                <c:pt idx="50">
                  <c:v>7020.0</c:v>
                </c:pt>
                <c:pt idx="51">
                  <c:v>6708.0</c:v>
                </c:pt>
                <c:pt idx="52">
                  <c:v>6396.0</c:v>
                </c:pt>
                <c:pt idx="53">
                  <c:v>6084.0</c:v>
                </c:pt>
                <c:pt idx="54">
                  <c:v>5772.0</c:v>
                </c:pt>
                <c:pt idx="55">
                  <c:v>5460.0</c:v>
                </c:pt>
                <c:pt idx="56">
                  <c:v>5148.0</c:v>
                </c:pt>
                <c:pt idx="57">
                  <c:v>4836.0</c:v>
                </c:pt>
                <c:pt idx="58">
                  <c:v>4524.0</c:v>
                </c:pt>
                <c:pt idx="59">
                  <c:v>4212.0</c:v>
                </c:pt>
                <c:pt idx="60">
                  <c:v>3900.0</c:v>
                </c:pt>
                <c:pt idx="61">
                  <c:v>3588.0</c:v>
                </c:pt>
                <c:pt idx="62">
                  <c:v>3276.0</c:v>
                </c:pt>
                <c:pt idx="63">
                  <c:v>2964.0</c:v>
                </c:pt>
                <c:pt idx="64">
                  <c:v>2652.0</c:v>
                </c:pt>
                <c:pt idx="65">
                  <c:v>2340.0</c:v>
                </c:pt>
                <c:pt idx="66">
                  <c:v>2028.0</c:v>
                </c:pt>
                <c:pt idx="67">
                  <c:v>1716.0</c:v>
                </c:pt>
                <c:pt idx="68">
                  <c:v>1404.0</c:v>
                </c:pt>
                <c:pt idx="69">
                  <c:v>1092.0</c:v>
                </c:pt>
                <c:pt idx="70">
                  <c:v>780.0</c:v>
                </c:pt>
                <c:pt idx="71">
                  <c:v>468.0</c:v>
                </c:pt>
                <c:pt idx="72">
                  <c:v>156.0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296.33</c:v>
                </c:pt>
                <c:pt idx="95">
                  <c:v>592.66</c:v>
                </c:pt>
                <c:pt idx="96">
                  <c:v>888.99</c:v>
                </c:pt>
                <c:pt idx="97">
                  <c:v>1185.32</c:v>
                </c:pt>
                <c:pt idx="98">
                  <c:v>1481.65</c:v>
                </c:pt>
                <c:pt idx="99">
                  <c:v>1777.98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410984"/>
        <c:axId val="208574511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13947.67616341216</c:v>
                </c:pt>
                <c:pt idx="1">
                  <c:v>13947.67616341216</c:v>
                </c:pt>
                <c:pt idx="2">
                  <c:v>13947.67616341216</c:v>
                </c:pt>
                <c:pt idx="3">
                  <c:v>13947.67616341216</c:v>
                </c:pt>
                <c:pt idx="4">
                  <c:v>13947.67616341216</c:v>
                </c:pt>
                <c:pt idx="5">
                  <c:v>13947.67616341216</c:v>
                </c:pt>
                <c:pt idx="6">
                  <c:v>13947.67616341216</c:v>
                </c:pt>
                <c:pt idx="7">
                  <c:v>13947.67616341216</c:v>
                </c:pt>
                <c:pt idx="8">
                  <c:v>13947.67616341216</c:v>
                </c:pt>
                <c:pt idx="9">
                  <c:v>13947.67616341216</c:v>
                </c:pt>
                <c:pt idx="10">
                  <c:v>13947.67616341216</c:v>
                </c:pt>
                <c:pt idx="11">
                  <c:v>13947.67616341216</c:v>
                </c:pt>
                <c:pt idx="12">
                  <c:v>13947.67616341216</c:v>
                </c:pt>
                <c:pt idx="13">
                  <c:v>13947.67616341216</c:v>
                </c:pt>
                <c:pt idx="14">
                  <c:v>13947.67616341216</c:v>
                </c:pt>
                <c:pt idx="15">
                  <c:v>13947.67616341216</c:v>
                </c:pt>
                <c:pt idx="16">
                  <c:v>13947.67616341216</c:v>
                </c:pt>
                <c:pt idx="17">
                  <c:v>13947.67616341216</c:v>
                </c:pt>
                <c:pt idx="18">
                  <c:v>13947.67616341216</c:v>
                </c:pt>
                <c:pt idx="19">
                  <c:v>13947.67616341216</c:v>
                </c:pt>
                <c:pt idx="20">
                  <c:v>13947.67616341216</c:v>
                </c:pt>
                <c:pt idx="21">
                  <c:v>13947.67616341216</c:v>
                </c:pt>
                <c:pt idx="22">
                  <c:v>13947.67616341216</c:v>
                </c:pt>
                <c:pt idx="23">
                  <c:v>13947.67616341216</c:v>
                </c:pt>
                <c:pt idx="24">
                  <c:v>13947.67616341216</c:v>
                </c:pt>
                <c:pt idx="25">
                  <c:v>13947.67616341216</c:v>
                </c:pt>
                <c:pt idx="26">
                  <c:v>13947.67616341216</c:v>
                </c:pt>
                <c:pt idx="27">
                  <c:v>13947.67616341216</c:v>
                </c:pt>
                <c:pt idx="28">
                  <c:v>13947.67616341216</c:v>
                </c:pt>
                <c:pt idx="29">
                  <c:v>13947.67616341216</c:v>
                </c:pt>
                <c:pt idx="30">
                  <c:v>13947.67616341216</c:v>
                </c:pt>
                <c:pt idx="31">
                  <c:v>13947.67616341216</c:v>
                </c:pt>
                <c:pt idx="32">
                  <c:v>13947.67616341216</c:v>
                </c:pt>
                <c:pt idx="33">
                  <c:v>13947.67616341216</c:v>
                </c:pt>
                <c:pt idx="34">
                  <c:v>13947.67616341216</c:v>
                </c:pt>
                <c:pt idx="35">
                  <c:v>13947.67616341216</c:v>
                </c:pt>
                <c:pt idx="36">
                  <c:v>13947.67616341216</c:v>
                </c:pt>
                <c:pt idx="37">
                  <c:v>13947.67616341216</c:v>
                </c:pt>
                <c:pt idx="38">
                  <c:v>13947.67616341216</c:v>
                </c:pt>
                <c:pt idx="39">
                  <c:v>13947.67616341216</c:v>
                </c:pt>
                <c:pt idx="40">
                  <c:v>13947.67616341216</c:v>
                </c:pt>
                <c:pt idx="41">
                  <c:v>13947.67616341216</c:v>
                </c:pt>
                <c:pt idx="42">
                  <c:v>13947.67616341216</c:v>
                </c:pt>
                <c:pt idx="43">
                  <c:v>13947.67616341216</c:v>
                </c:pt>
                <c:pt idx="44">
                  <c:v>13947.67616341216</c:v>
                </c:pt>
                <c:pt idx="45">
                  <c:v>13947.67616341216</c:v>
                </c:pt>
                <c:pt idx="46">
                  <c:v>13947.67616341216</c:v>
                </c:pt>
                <c:pt idx="47">
                  <c:v>13947.67616341216</c:v>
                </c:pt>
                <c:pt idx="48">
                  <c:v>13947.67616341216</c:v>
                </c:pt>
                <c:pt idx="49">
                  <c:v>13947.67616341216</c:v>
                </c:pt>
                <c:pt idx="50">
                  <c:v>13947.67616341216</c:v>
                </c:pt>
                <c:pt idx="51">
                  <c:v>13947.67616341216</c:v>
                </c:pt>
                <c:pt idx="52">
                  <c:v>13947.67616341216</c:v>
                </c:pt>
                <c:pt idx="53">
                  <c:v>13947.67616341216</c:v>
                </c:pt>
                <c:pt idx="54">
                  <c:v>13947.67616341216</c:v>
                </c:pt>
                <c:pt idx="55">
                  <c:v>13947.67616341216</c:v>
                </c:pt>
                <c:pt idx="56">
                  <c:v>13947.67616341216</c:v>
                </c:pt>
                <c:pt idx="57">
                  <c:v>13947.67616341216</c:v>
                </c:pt>
                <c:pt idx="58">
                  <c:v>13947.67616341216</c:v>
                </c:pt>
                <c:pt idx="59">
                  <c:v>13947.67616341216</c:v>
                </c:pt>
                <c:pt idx="60">
                  <c:v>13947.67616341216</c:v>
                </c:pt>
                <c:pt idx="61">
                  <c:v>13947.67616341216</c:v>
                </c:pt>
                <c:pt idx="62">
                  <c:v>13947.67616341216</c:v>
                </c:pt>
                <c:pt idx="63">
                  <c:v>13947.67616341216</c:v>
                </c:pt>
                <c:pt idx="64">
                  <c:v>13947.67616341216</c:v>
                </c:pt>
                <c:pt idx="65">
                  <c:v>13947.67616341216</c:v>
                </c:pt>
                <c:pt idx="66">
                  <c:v>13947.67616341216</c:v>
                </c:pt>
                <c:pt idx="67">
                  <c:v>13947.67616341216</c:v>
                </c:pt>
                <c:pt idx="68">
                  <c:v>13947.67616341216</c:v>
                </c:pt>
                <c:pt idx="69">
                  <c:v>13947.67616341216</c:v>
                </c:pt>
                <c:pt idx="70">
                  <c:v>13947.67616341216</c:v>
                </c:pt>
                <c:pt idx="71">
                  <c:v>13947.67616341216</c:v>
                </c:pt>
                <c:pt idx="72">
                  <c:v>13947.67616341216</c:v>
                </c:pt>
                <c:pt idx="73">
                  <c:v>13947.67616341216</c:v>
                </c:pt>
                <c:pt idx="74">
                  <c:v>13947.67616341216</c:v>
                </c:pt>
                <c:pt idx="75">
                  <c:v>13947.67616341216</c:v>
                </c:pt>
                <c:pt idx="76">
                  <c:v>13947.67616341216</c:v>
                </c:pt>
                <c:pt idx="77">
                  <c:v>13947.67616341216</c:v>
                </c:pt>
                <c:pt idx="78">
                  <c:v>13947.67616341216</c:v>
                </c:pt>
                <c:pt idx="79">
                  <c:v>13947.67616341216</c:v>
                </c:pt>
                <c:pt idx="80">
                  <c:v>13947.67616341216</c:v>
                </c:pt>
                <c:pt idx="81">
                  <c:v>13947.67616341216</c:v>
                </c:pt>
                <c:pt idx="82">
                  <c:v>13947.67616341216</c:v>
                </c:pt>
                <c:pt idx="83">
                  <c:v>13947.67616341216</c:v>
                </c:pt>
                <c:pt idx="84">
                  <c:v>13947.67616341216</c:v>
                </c:pt>
                <c:pt idx="85">
                  <c:v>13947.67616341216</c:v>
                </c:pt>
                <c:pt idx="86">
                  <c:v>13947.67616341216</c:v>
                </c:pt>
                <c:pt idx="87">
                  <c:v>13947.67616341216</c:v>
                </c:pt>
                <c:pt idx="88">
                  <c:v>13947.67616341216</c:v>
                </c:pt>
                <c:pt idx="89">
                  <c:v>13947.67616341216</c:v>
                </c:pt>
                <c:pt idx="90">
                  <c:v>13947.67616341216</c:v>
                </c:pt>
                <c:pt idx="91">
                  <c:v>13947.67616341216</c:v>
                </c:pt>
                <c:pt idx="92">
                  <c:v>13947.67616341216</c:v>
                </c:pt>
                <c:pt idx="93">
                  <c:v>13947.67616341216</c:v>
                </c:pt>
                <c:pt idx="94">
                  <c:v>13947.67616341216</c:v>
                </c:pt>
                <c:pt idx="95">
                  <c:v>13947.67616341216</c:v>
                </c:pt>
                <c:pt idx="96">
                  <c:v>13947.67616341216</c:v>
                </c:pt>
                <c:pt idx="97">
                  <c:v>13947.67616341216</c:v>
                </c:pt>
                <c:pt idx="98">
                  <c:v>13947.67616341216</c:v>
                </c:pt>
                <c:pt idx="99">
                  <c:v>13947.67616341216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27859.33815015317</c:v>
                </c:pt>
                <c:pt idx="1">
                  <c:v>27859.33815015317</c:v>
                </c:pt>
                <c:pt idx="2">
                  <c:v>27859.33815015317</c:v>
                </c:pt>
                <c:pt idx="3">
                  <c:v>27859.33815015317</c:v>
                </c:pt>
                <c:pt idx="4">
                  <c:v>27859.33815015317</c:v>
                </c:pt>
                <c:pt idx="5">
                  <c:v>27859.33815015317</c:v>
                </c:pt>
                <c:pt idx="6">
                  <c:v>27859.33815015317</c:v>
                </c:pt>
                <c:pt idx="7">
                  <c:v>27859.33815015317</c:v>
                </c:pt>
                <c:pt idx="8">
                  <c:v>27859.33815015317</c:v>
                </c:pt>
                <c:pt idx="9">
                  <c:v>27859.33815015317</c:v>
                </c:pt>
                <c:pt idx="10">
                  <c:v>27859.33815015317</c:v>
                </c:pt>
                <c:pt idx="11">
                  <c:v>27859.33815015317</c:v>
                </c:pt>
                <c:pt idx="12">
                  <c:v>27859.33815015317</c:v>
                </c:pt>
                <c:pt idx="13">
                  <c:v>27859.33815015317</c:v>
                </c:pt>
                <c:pt idx="14">
                  <c:v>27859.33815015317</c:v>
                </c:pt>
                <c:pt idx="15">
                  <c:v>27859.33815015317</c:v>
                </c:pt>
                <c:pt idx="16">
                  <c:v>27859.33815015317</c:v>
                </c:pt>
                <c:pt idx="17">
                  <c:v>27859.33815015317</c:v>
                </c:pt>
                <c:pt idx="18">
                  <c:v>27859.33815015317</c:v>
                </c:pt>
                <c:pt idx="19">
                  <c:v>28215.84235290605</c:v>
                </c:pt>
                <c:pt idx="20">
                  <c:v>28572.34655565894</c:v>
                </c:pt>
                <c:pt idx="21">
                  <c:v>28928.85075841182</c:v>
                </c:pt>
                <c:pt idx="22">
                  <c:v>29285.3549611647</c:v>
                </c:pt>
                <c:pt idx="23">
                  <c:v>29641.85916391759</c:v>
                </c:pt>
                <c:pt idx="24">
                  <c:v>29998.36336667047</c:v>
                </c:pt>
                <c:pt idx="25">
                  <c:v>30354.86756942336</c:v>
                </c:pt>
                <c:pt idx="26">
                  <c:v>30711.37177217624</c:v>
                </c:pt>
                <c:pt idx="27">
                  <c:v>31067.87597492913</c:v>
                </c:pt>
                <c:pt idx="28">
                  <c:v>31424.38017768201</c:v>
                </c:pt>
                <c:pt idx="29">
                  <c:v>31780.8843804349</c:v>
                </c:pt>
                <c:pt idx="30">
                  <c:v>32137.38858318778</c:v>
                </c:pt>
                <c:pt idx="31">
                  <c:v>32493.89278594066</c:v>
                </c:pt>
                <c:pt idx="32">
                  <c:v>32850.39698869354</c:v>
                </c:pt>
                <c:pt idx="33">
                  <c:v>33206.90119144642</c:v>
                </c:pt>
                <c:pt idx="34">
                  <c:v>33563.40539419932</c:v>
                </c:pt>
                <c:pt idx="35">
                  <c:v>33919.9095969522</c:v>
                </c:pt>
                <c:pt idx="36">
                  <c:v>34276.41379970509</c:v>
                </c:pt>
                <c:pt idx="37">
                  <c:v>34632.91800245796</c:v>
                </c:pt>
                <c:pt idx="38">
                  <c:v>34989.42220521085</c:v>
                </c:pt>
                <c:pt idx="39">
                  <c:v>35345.92640796374</c:v>
                </c:pt>
                <c:pt idx="40">
                  <c:v>35702.43061071662</c:v>
                </c:pt>
                <c:pt idx="41">
                  <c:v>36058.9348134695</c:v>
                </c:pt>
                <c:pt idx="42">
                  <c:v>36415.4390162224</c:v>
                </c:pt>
                <c:pt idx="43">
                  <c:v>36771.94321897527</c:v>
                </c:pt>
                <c:pt idx="44">
                  <c:v>37128.44742172816</c:v>
                </c:pt>
                <c:pt idx="45">
                  <c:v>37484.95162448104</c:v>
                </c:pt>
                <c:pt idx="46">
                  <c:v>37841.45582723393</c:v>
                </c:pt>
                <c:pt idx="47">
                  <c:v>38197.96002998681</c:v>
                </c:pt>
                <c:pt idx="48">
                  <c:v>38592.38979539971</c:v>
                </c:pt>
                <c:pt idx="49">
                  <c:v>39024.74512347263</c:v>
                </c:pt>
                <c:pt idx="50">
                  <c:v>39457.10045154554</c:v>
                </c:pt>
                <c:pt idx="51">
                  <c:v>39889.45577961847</c:v>
                </c:pt>
                <c:pt idx="52">
                  <c:v>40321.81110769138</c:v>
                </c:pt>
                <c:pt idx="53">
                  <c:v>40754.1664357643</c:v>
                </c:pt>
                <c:pt idx="54">
                  <c:v>41186.52176383721</c:v>
                </c:pt>
                <c:pt idx="55">
                  <c:v>41618.87709191014</c:v>
                </c:pt>
                <c:pt idx="56">
                  <c:v>42051.23241998305</c:v>
                </c:pt>
                <c:pt idx="57">
                  <c:v>42483.58774805597</c:v>
                </c:pt>
                <c:pt idx="58">
                  <c:v>42915.94307612888</c:v>
                </c:pt>
                <c:pt idx="59">
                  <c:v>43348.29840420181</c:v>
                </c:pt>
                <c:pt idx="60">
                  <c:v>43780.65373227472</c:v>
                </c:pt>
                <c:pt idx="61">
                  <c:v>44213.00906034764</c:v>
                </c:pt>
                <c:pt idx="62">
                  <c:v>44645.36438842055</c:v>
                </c:pt>
                <c:pt idx="63">
                  <c:v>45077.71971649347</c:v>
                </c:pt>
                <c:pt idx="64">
                  <c:v>45510.07504456639</c:v>
                </c:pt>
                <c:pt idx="65">
                  <c:v>45942.43037263931</c:v>
                </c:pt>
                <c:pt idx="66">
                  <c:v>46374.78570071222</c:v>
                </c:pt>
                <c:pt idx="67">
                  <c:v>46807.14102878515</c:v>
                </c:pt>
                <c:pt idx="68">
                  <c:v>47239.49635685805</c:v>
                </c:pt>
                <c:pt idx="69">
                  <c:v>47671.85168493098</c:v>
                </c:pt>
                <c:pt idx="70">
                  <c:v>48104.20701300389</c:v>
                </c:pt>
                <c:pt idx="71">
                  <c:v>48536.56234107682</c:v>
                </c:pt>
                <c:pt idx="72">
                  <c:v>48968.91766914972</c:v>
                </c:pt>
                <c:pt idx="73">
                  <c:v>50784.11913419848</c:v>
                </c:pt>
                <c:pt idx="74">
                  <c:v>53982.16673622306</c:v>
                </c:pt>
                <c:pt idx="75">
                  <c:v>57180.21433824763</c:v>
                </c:pt>
                <c:pt idx="76">
                  <c:v>60378.2619402722</c:v>
                </c:pt>
                <c:pt idx="77">
                  <c:v>63576.3095422968</c:v>
                </c:pt>
                <c:pt idx="78">
                  <c:v>66774.35714432137</c:v>
                </c:pt>
                <c:pt idx="79">
                  <c:v>69972.40474634594</c:v>
                </c:pt>
                <c:pt idx="80">
                  <c:v>73170.45234837053</c:v>
                </c:pt>
                <c:pt idx="81">
                  <c:v>76368.4999503951</c:v>
                </c:pt>
                <c:pt idx="82">
                  <c:v>79566.54755241968</c:v>
                </c:pt>
                <c:pt idx="83">
                  <c:v>82764.59515444426</c:v>
                </c:pt>
                <c:pt idx="84">
                  <c:v>85962.64275646883</c:v>
                </c:pt>
                <c:pt idx="85">
                  <c:v>89160.69035849341</c:v>
                </c:pt>
                <c:pt idx="86">
                  <c:v>92358.737960518</c:v>
                </c:pt>
                <c:pt idx="87">
                  <c:v>95556.78556254257</c:v>
                </c:pt>
                <c:pt idx="88">
                  <c:v>98754.83316456714</c:v>
                </c:pt>
                <c:pt idx="89">
                  <c:v>101952.8807665917</c:v>
                </c:pt>
                <c:pt idx="90">
                  <c:v>105150.9283686163</c:v>
                </c:pt>
                <c:pt idx="91">
                  <c:v>108348.9759706409</c:v>
                </c:pt>
                <c:pt idx="92">
                  <c:v>111547.0235726655</c:v>
                </c:pt>
                <c:pt idx="93">
                  <c:v>114745.07117469</c:v>
                </c:pt>
                <c:pt idx="94">
                  <c:v>124524.87217469</c:v>
                </c:pt>
                <c:pt idx="95">
                  <c:v>134304.6731746901</c:v>
                </c:pt>
                <c:pt idx="96">
                  <c:v>144084.4741746901</c:v>
                </c:pt>
                <c:pt idx="97">
                  <c:v>153864.2751746901</c:v>
                </c:pt>
                <c:pt idx="98">
                  <c:v>163644.0761746901</c:v>
                </c:pt>
                <c:pt idx="99">
                  <c:v>173423.87717469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410984"/>
        <c:axId val="2085745112"/>
      </c:lineChart>
      <c:catAx>
        <c:axId val="2086410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57451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57451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641098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0.135585305105853</c:v>
                </c:pt>
                <c:pt idx="1">
                  <c:v>0.135585305105853</c:v>
                </c:pt>
                <c:pt idx="2" formatCode="0.0%">
                  <c:v>0.135585305105853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0.0619156288916563</c:v>
                </c:pt>
                <c:pt idx="1">
                  <c:v>0.0619156288916563</c:v>
                </c:pt>
                <c:pt idx="2" formatCode="0.0%">
                  <c:v>0.0619156288916563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0.0520482328767123</c:v>
                </c:pt>
                <c:pt idx="1">
                  <c:v>0.0520482328767123</c:v>
                </c:pt>
                <c:pt idx="2" formatCode="0.0%">
                  <c:v>0.00277232163944414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0.0199433499377335</c:v>
                </c:pt>
                <c:pt idx="1">
                  <c:v>0.0199433499377335</c:v>
                </c:pt>
                <c:pt idx="2" formatCode="0.0%">
                  <c:v>0.0199433499377335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0.0198846930261519</c:v>
                </c:pt>
                <c:pt idx="1">
                  <c:v>0.0198846930261519</c:v>
                </c:pt>
                <c:pt idx="2" formatCode="0.0%">
                  <c:v>0.0204054058946159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0.0603286335616438</c:v>
                </c:pt>
                <c:pt idx="1">
                  <c:v>0.0603286335616438</c:v>
                </c:pt>
                <c:pt idx="2" formatCode="0.0%">
                  <c:v>0.0603286335616438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0.000733211394769614</c:v>
                </c:pt>
                <c:pt idx="1">
                  <c:v>0.000733211394769614</c:v>
                </c:pt>
                <c:pt idx="2" formatCode="0.0%">
                  <c:v>0.000733211394769614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0.0019123599003736</c:v>
                </c:pt>
                <c:pt idx="1">
                  <c:v>0.0019123599003736</c:v>
                </c:pt>
                <c:pt idx="2" formatCode="0.0%">
                  <c:v>0.001815780439498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0.0660379062889166</c:v>
                </c:pt>
                <c:pt idx="1">
                  <c:v>0.0660379062889166</c:v>
                </c:pt>
                <c:pt idx="2" formatCode="0.0%">
                  <c:v>0.0654820568220274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0.000865115193026152</c:v>
                </c:pt>
                <c:pt idx="1">
                  <c:v>0.000865115193026152</c:v>
                </c:pt>
                <c:pt idx="2" formatCode="0.0%">
                  <c:v>0.000688052848087556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0.0242255603985056</c:v>
                </c:pt>
                <c:pt idx="1">
                  <c:v>0.0242255603985056</c:v>
                </c:pt>
                <c:pt idx="2" formatCode="0.0%">
                  <c:v>0.0239400869208462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0.00401618929016189</c:v>
                </c:pt>
                <c:pt idx="1">
                  <c:v>0.00401618929016189</c:v>
                </c:pt>
                <c:pt idx="2" formatCode="0.0%">
                  <c:v>0.00401618929016189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 formatCode="0.0%">
                  <c:v>0.0105891989142116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0.0595238095238095</c:v>
                </c:pt>
                <c:pt idx="1">
                  <c:v>0.0595238095238095</c:v>
                </c:pt>
                <c:pt idx="2" formatCode="0.0%">
                  <c:v>0.0595238095238095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0.0280750626402613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0.204517098381071</c:v>
                </c:pt>
                <c:pt idx="1">
                  <c:v>0.204517098381071</c:v>
                </c:pt>
                <c:pt idx="2" formatCode="0.0%">
                  <c:v>0.216567223611455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0.520402326276463</c:v>
                </c:pt>
                <c:pt idx="1">
                  <c:v>0.520402326276463</c:v>
                </c:pt>
                <c:pt idx="2" formatCode="0.0%">
                  <c:v>0.52238528767463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0.424871562889166</c:v>
                </c:pt>
                <c:pt idx="1">
                  <c:v>0.424871562889166</c:v>
                </c:pt>
                <c:pt idx="2" formatCode="0.0%">
                  <c:v>0.458557301860179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315992"/>
        <c:axId val="-2099326008"/>
      </c:barChart>
      <c:catAx>
        <c:axId val="-2099315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326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326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315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0.0333748443337484</c:v>
                </c:pt>
                <c:pt idx="1">
                  <c:v>0.0333748443337484</c:v>
                </c:pt>
                <c:pt idx="2" formatCode="0.0%">
                  <c:v>0.0333748443337484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0.0150186799501868</c:v>
                </c:pt>
                <c:pt idx="1">
                  <c:v>0.0150186799501868</c:v>
                </c:pt>
                <c:pt idx="2" formatCode="0.0%">
                  <c:v>0.0150186799501868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0.0094502801992528</c:v>
                </c:pt>
                <c:pt idx="1">
                  <c:v>0.0094502801992528</c:v>
                </c:pt>
                <c:pt idx="2" formatCode="0.0%">
                  <c:v>0.0094502801992528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0.0354874315068493</c:v>
                </c:pt>
                <c:pt idx="1">
                  <c:v>0.0354874315068493</c:v>
                </c:pt>
                <c:pt idx="2" formatCode="0.0%">
                  <c:v>0.0354874315068493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0.0620459775840598</c:v>
                </c:pt>
                <c:pt idx="1">
                  <c:v>0.0620459775840598</c:v>
                </c:pt>
                <c:pt idx="2" formatCode="0.0%">
                  <c:v>0.0620459775840598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0.012372697882939</c:v>
                </c:pt>
                <c:pt idx="1">
                  <c:v>0.012372697882939</c:v>
                </c:pt>
                <c:pt idx="2" formatCode="0.0%">
                  <c:v>0.012372697882939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0.00946331506849315</c:v>
                </c:pt>
                <c:pt idx="1">
                  <c:v>0.00946331506849315</c:v>
                </c:pt>
                <c:pt idx="2" formatCode="0.0%">
                  <c:v>0.00946331506849315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0.0036425902864259</c:v>
                </c:pt>
                <c:pt idx="1">
                  <c:v>0.0036425902864259</c:v>
                </c:pt>
                <c:pt idx="2" formatCode="0.0%">
                  <c:v>0.0036425902864259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0.0241510057285181</c:v>
                </c:pt>
                <c:pt idx="1">
                  <c:v>0.0241510057285181</c:v>
                </c:pt>
                <c:pt idx="2" formatCode="0.0%">
                  <c:v>0.0241510057285181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0.0239189850560398</c:v>
                </c:pt>
                <c:pt idx="1">
                  <c:v>0.0239189850560398</c:v>
                </c:pt>
                <c:pt idx="2" formatCode="0.0%">
                  <c:v>0.0239189850560398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0.00455323785803238</c:v>
                </c:pt>
                <c:pt idx="1">
                  <c:v>0.00455323785803238</c:v>
                </c:pt>
                <c:pt idx="2" formatCode="0.0%">
                  <c:v>0.00455323785803238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0.012093399750934</c:v>
                </c:pt>
                <c:pt idx="1">
                  <c:v>0.012093399750934</c:v>
                </c:pt>
                <c:pt idx="2" formatCode="0.0%">
                  <c:v>0.012093399750934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0.00160647571606476</c:v>
                </c:pt>
                <c:pt idx="1">
                  <c:v>0.00160647571606476</c:v>
                </c:pt>
                <c:pt idx="2" formatCode="0.0%">
                  <c:v>0.00160647571606476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 formatCode="0.0%">
                  <c:v>0.00948186443752488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0.00563013698630137</c:v>
                </c:pt>
                <c:pt idx="1">
                  <c:v>0.00563013698630137</c:v>
                </c:pt>
                <c:pt idx="2" formatCode="0.0%">
                  <c:v>0.00563013698630137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0.0106051696139477</c:v>
                </c:pt>
                <c:pt idx="1">
                  <c:v>0.0106051696139477</c:v>
                </c:pt>
                <c:pt idx="2" formatCode="0.0%">
                  <c:v>0.010879915390101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0.163613678704857</c:v>
                </c:pt>
                <c:pt idx="1">
                  <c:v>0.163613678704857</c:v>
                </c:pt>
                <c:pt idx="2" formatCode="0.0%">
                  <c:v>0.167852381977075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0.308662522789539</c:v>
                </c:pt>
                <c:pt idx="1">
                  <c:v>0.308662522789539</c:v>
                </c:pt>
                <c:pt idx="2" formatCode="0.0%">
                  <c:v>0.304048924773642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0.339897250311332</c:v>
                </c:pt>
                <c:pt idx="1">
                  <c:v>0.339897250311332</c:v>
                </c:pt>
                <c:pt idx="2" formatCode="0.0%">
                  <c:v>0.340515534841333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938440"/>
        <c:axId val="-2099953512"/>
      </c:barChart>
      <c:catAx>
        <c:axId val="-2099938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953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953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938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0.0703541718555417</c:v>
                </c:pt>
                <c:pt idx="1">
                  <c:v>0.0703541718555417</c:v>
                </c:pt>
                <c:pt idx="2">
                  <c:v>0.136569863013699</c:v>
                </c:pt>
                <c:pt idx="3">
                  <c:v>0.136569863013699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0.240298879202989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0.0189005603985056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0.15141304109589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0.141819377334994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0.0494907915317559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0.0126808421917808</c:v>
                </c:pt>
                <c:pt idx="3">
                  <c:v>0.00624578794520548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0.0072851805728518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0.0301887571606476</c:v>
                </c:pt>
                <c:pt idx="1">
                  <c:v>0.0301887571606476</c:v>
                </c:pt>
                <c:pt idx="2">
                  <c:v>0.0301887571606476</c:v>
                </c:pt>
                <c:pt idx="3">
                  <c:v>0.0301887571606476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0.0650596393524284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0.00210865131587083</c:v>
                </c:pt>
                <c:pt idx="1">
                  <c:v>0.00126547758330908</c:v>
                </c:pt>
                <c:pt idx="2">
                  <c:v>0.00168706444958995</c:v>
                </c:pt>
                <c:pt idx="3">
                  <c:v>0.00210865131587083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0.353129985409776</c:v>
                </c:pt>
                <c:pt idx="3">
                  <c:v>0.353129985409776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0.352430424932527</c:v>
                </c:pt>
                <c:pt idx="1">
                  <c:v>0.352430424932527</c:v>
                </c:pt>
                <c:pt idx="2">
                  <c:v>0.352430424932527</c:v>
                </c:pt>
                <c:pt idx="3">
                  <c:v>0.352430424932527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-1.419893828770807</c:v>
                </c:pt>
                <c:pt idx="1">
                  <c:v>-1.425445149553167</c:v>
                </c:pt>
                <c:pt idx="2">
                  <c:v>-1.421634600204892</c:v>
                </c:pt>
                <c:pt idx="3">
                  <c:v>-0.318991542429389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473336"/>
        <c:axId val="-2020458200"/>
      </c:barChart>
      <c:catAx>
        <c:axId val="-20204733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4582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0458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473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0.0226948941469489</c:v>
                </c:pt>
                <c:pt idx="1">
                  <c:v>0.0226948941469489</c:v>
                </c:pt>
                <c:pt idx="2">
                  <c:v>0.0440547945205479</c:v>
                </c:pt>
                <c:pt idx="3">
                  <c:v>0.0440547945205479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0.0600747198007472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0.0378011207970112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0.141949726027397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0.248183910336239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0.0494907915317559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0.0253616843835616</c:v>
                </c:pt>
                <c:pt idx="3">
                  <c:v>0.012491575890411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0.0145703611457036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0.0241510057285181</c:v>
                </c:pt>
                <c:pt idx="1">
                  <c:v>0.0241510057285181</c:v>
                </c:pt>
                <c:pt idx="2">
                  <c:v>0.0241510057285181</c:v>
                </c:pt>
                <c:pt idx="3">
                  <c:v>0.0241510057285181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0.33570476395415</c:v>
                </c:pt>
                <c:pt idx="3">
                  <c:v>0.33570476395415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0.304048924773642</c:v>
                </c:pt>
                <c:pt idx="1">
                  <c:v>0.304048924773642</c:v>
                </c:pt>
                <c:pt idx="2">
                  <c:v>0.304048924773642</c:v>
                </c:pt>
                <c:pt idx="3">
                  <c:v>0.304048924773642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0.065561616030291</c:v>
                </c:pt>
                <c:pt idx="1">
                  <c:v>0.528416803576991</c:v>
                </c:pt>
                <c:pt idx="2">
                  <c:v>0.160560816011384</c:v>
                </c:pt>
                <c:pt idx="3">
                  <c:v>0.113356204703787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6299672"/>
        <c:axId val="1826302984"/>
      </c:barChart>
      <c:catAx>
        <c:axId val="18262996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3029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26302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299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0.0626379078455791</c:v>
                </c:pt>
                <c:pt idx="1">
                  <c:v>0.0626379078455791</c:v>
                </c:pt>
                <c:pt idx="2">
                  <c:v>0.121591232876712</c:v>
                </c:pt>
                <c:pt idx="3">
                  <c:v>0.121591232876712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0.300373599003736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0.142107011877738</c:v>
                </c:pt>
                <c:pt idx="1">
                  <c:v>0.0182218797785512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0.204661825301382</c:v>
                </c:pt>
                <c:pt idx="1">
                  <c:v>0.026243062369851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0.0583677485030198</c:v>
                </c:pt>
                <c:pt idx="1">
                  <c:v>0.00748429005798661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0.103982905972603</c:v>
                </c:pt>
                <c:pt idx="3">
                  <c:v>0.0512154611506849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0.0117313823163138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0.00454808643392601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0.0295960344984202</c:v>
                </c:pt>
                <c:pt idx="1">
                  <c:v>0.0295960344984202</c:v>
                </c:pt>
                <c:pt idx="2">
                  <c:v>0.0295960344984202</c:v>
                </c:pt>
                <c:pt idx="3">
                  <c:v>0.0295960344984202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0.0880218650062266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0.000104769098931047</c:v>
                </c:pt>
                <c:pt idx="1">
                  <c:v>6.28757088110499E-5</c:v>
                </c:pt>
                <c:pt idx="2">
                  <c:v>8.38224038710484E-5</c:v>
                </c:pt>
                <c:pt idx="3">
                  <c:v>0.000104769098931047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0.281261372166287</c:v>
                </c:pt>
                <c:pt idx="3">
                  <c:v>0.281261372166287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0.380304488729931</c:v>
                </c:pt>
                <c:pt idx="1">
                  <c:v>0.380304488729931</c:v>
                </c:pt>
                <c:pt idx="2">
                  <c:v>0.380304488729931</c:v>
                </c:pt>
                <c:pt idx="3">
                  <c:v>0.380304488729931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0.360412542748258</c:v>
                </c:pt>
                <c:pt idx="2">
                  <c:v>-0.0273086884765092</c:v>
                </c:pt>
                <c:pt idx="3">
                  <c:v>-0.362957654359614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6134328"/>
        <c:axId val="1826108168"/>
      </c:barChart>
      <c:catAx>
        <c:axId val="18261343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1081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26108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134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0.0921980074719801</c:v>
                </c:pt>
                <c:pt idx="1">
                  <c:v>0.0921980074719801</c:v>
                </c:pt>
                <c:pt idx="2">
                  <c:v>0.178972602739726</c:v>
                </c:pt>
                <c:pt idx="3">
                  <c:v>0.178972602739726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0.134748233332399</c:v>
                </c:pt>
                <c:pt idx="1">
                  <c:v>0.112914282234227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0.00603345956152628</c:v>
                </c:pt>
                <c:pt idx="1">
                  <c:v>0.00505582699625027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0.0434031151575936</c:v>
                </c:pt>
                <c:pt idx="1">
                  <c:v>0.0363702845933404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0.044408696866205</c:v>
                </c:pt>
                <c:pt idx="1">
                  <c:v>0.0372129267122587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0.161680737945205</c:v>
                </c:pt>
                <c:pt idx="3">
                  <c:v>0.0796337963013699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0.00293284557907845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0.007263121757992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0.0654820568220274</c:v>
                </c:pt>
                <c:pt idx="1">
                  <c:v>0.0654820568220274</c:v>
                </c:pt>
                <c:pt idx="2">
                  <c:v>0.0654820568220274</c:v>
                </c:pt>
                <c:pt idx="3">
                  <c:v>0.0654820568220274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0.000809425370490201</c:v>
                </c:pt>
                <c:pt idx="1">
                  <c:v>0.000485765310749814</c:v>
                </c:pt>
                <c:pt idx="2">
                  <c:v>0.000647595340620008</c:v>
                </c:pt>
                <c:pt idx="3">
                  <c:v>0.000809425370490201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0.43313444722291</c:v>
                </c:pt>
                <c:pt idx="3">
                  <c:v>0.43313444722291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0.52238528767463</c:v>
                </c:pt>
                <c:pt idx="1">
                  <c:v>0.52238528767463</c:v>
                </c:pt>
                <c:pt idx="2">
                  <c:v>0.52238528767463</c:v>
                </c:pt>
                <c:pt idx="3">
                  <c:v>0.52238528767463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0.0330335682624743</c:v>
                </c:pt>
                <c:pt idx="2">
                  <c:v>-0.449901599909189</c:v>
                </c:pt>
                <c:pt idx="3">
                  <c:v>-0.368016488295224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6072200"/>
        <c:axId val="1826075512"/>
      </c:barChart>
      <c:catAx>
        <c:axId val="18260722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0755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26075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072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0.000232747585243803</c:v>
                </c:pt>
                <c:pt idx="1">
                  <c:v>0.000232747585243803</c:v>
                </c:pt>
                <c:pt idx="2">
                  <c:v>0.000232747585243803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0.0290934481554754</c:v>
                </c:pt>
                <c:pt idx="1">
                  <c:v>0.0290934481554754</c:v>
                </c:pt>
                <c:pt idx="2">
                  <c:v>0.0290934481554754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0.0174560688932852</c:v>
                </c:pt>
                <c:pt idx="1">
                  <c:v>0.0174560688932852</c:v>
                </c:pt>
                <c:pt idx="2">
                  <c:v>0.0174560688932852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0.000814616548353311</c:v>
                </c:pt>
                <c:pt idx="1">
                  <c:v>0.000814616548353311</c:v>
                </c:pt>
                <c:pt idx="2">
                  <c:v>0.000879099877564293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-0.00138178562594963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0.223437681834051</c:v>
                </c:pt>
                <c:pt idx="1">
                  <c:v>0.223437681834051</c:v>
                </c:pt>
                <c:pt idx="2">
                  <c:v>0.223437681834051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0.365879204003258</c:v>
                </c:pt>
                <c:pt idx="1">
                  <c:v>0.365879204003258</c:v>
                </c:pt>
                <c:pt idx="2">
                  <c:v>0.365879204003258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0.181543116490166</c:v>
                </c:pt>
                <c:pt idx="1">
                  <c:v>0.181543116490166</c:v>
                </c:pt>
                <c:pt idx="2">
                  <c:v>0.181543116490166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0.181543116490166</c:v>
                </c:pt>
                <c:pt idx="1">
                  <c:v>0.181543116490166</c:v>
                </c:pt>
                <c:pt idx="2">
                  <c:v>0.181543116490166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5818840"/>
        <c:axId val="1825817576"/>
      </c:barChart>
      <c:catAx>
        <c:axId val="1825818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817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5817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818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o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oc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ZAOCC</v>
          </cell>
          <cell r="D1">
            <v>59209</v>
          </cell>
        </row>
        <row r="2">
          <cell r="A2" t="str">
            <v>Free State Open Access Cattle and Crops</v>
          </cell>
        </row>
        <row r="9">
          <cell r="CK9">
            <v>0.36</v>
          </cell>
        </row>
        <row r="10">
          <cell r="CK10">
            <v>0.23</v>
          </cell>
        </row>
        <row r="11">
          <cell r="CK11">
            <v>0.27</v>
          </cell>
        </row>
        <row r="12">
          <cell r="CK12">
            <v>0.14000000000000001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10249.436373711666</v>
          </cell>
          <cell r="E1031">
            <v>10249.436373711666</v>
          </cell>
          <cell r="H1031">
            <v>10249.436373711666</v>
          </cell>
          <cell r="J1031">
            <v>8199.5490989693317</v>
          </cell>
        </row>
        <row r="1032">
          <cell r="C1032">
            <v>9736.6666666666679</v>
          </cell>
          <cell r="E1032">
            <v>9736.6666666666679</v>
          </cell>
          <cell r="H1032">
            <v>9736.6666666666679</v>
          </cell>
          <cell r="J1032">
            <v>7789.3333333333339</v>
          </cell>
        </row>
        <row r="1033">
          <cell r="C1033">
            <v>17340</v>
          </cell>
          <cell r="E1033">
            <v>17340</v>
          </cell>
          <cell r="H1033">
            <v>17340</v>
          </cell>
          <cell r="J1033">
            <v>13872</v>
          </cell>
        </row>
        <row r="1034">
          <cell r="C1034">
            <v>750</v>
          </cell>
          <cell r="E1034">
            <v>906</v>
          </cell>
          <cell r="H1034">
            <v>1250</v>
          </cell>
          <cell r="J1034">
            <v>1620</v>
          </cell>
        </row>
        <row r="1037">
          <cell r="C1037" t="str">
            <v>maize</v>
          </cell>
          <cell r="E1037" t="str">
            <v>maize</v>
          </cell>
          <cell r="H1037" t="str">
            <v>maize</v>
          </cell>
          <cell r="J1037" t="str">
            <v>maize</v>
          </cell>
        </row>
        <row r="1038">
          <cell r="C1038">
            <v>0.58061985920496251</v>
          </cell>
          <cell r="E1038">
            <v>0.58061985920496251</v>
          </cell>
          <cell r="H1038">
            <v>0.58061985920496251</v>
          </cell>
          <cell r="J1038">
            <v>0.58061985920496251</v>
          </cell>
        </row>
        <row r="1039">
          <cell r="C1039">
            <v>5</v>
          </cell>
          <cell r="E1039">
            <v>5</v>
          </cell>
          <cell r="H1039">
            <v>5</v>
          </cell>
          <cell r="J1039">
            <v>4</v>
          </cell>
        </row>
        <row r="1040">
          <cell r="C1040">
            <v>6.8</v>
          </cell>
          <cell r="E1040">
            <v>6.8</v>
          </cell>
          <cell r="H1040">
            <v>6.8</v>
          </cell>
          <cell r="J1040">
            <v>6.8</v>
          </cell>
        </row>
        <row r="1044">
          <cell r="A1044" t="str">
            <v>Cows' milk - season 1</v>
          </cell>
          <cell r="C1044">
            <v>3.3374844333748446E-2</v>
          </cell>
          <cell r="D1044">
            <v>0</v>
          </cell>
          <cell r="E1044">
            <v>0.10346201743462018</v>
          </cell>
          <cell r="F1044">
            <v>0</v>
          </cell>
          <cell r="H1044">
            <v>9.2114570361145703E-2</v>
          </cell>
          <cell r="I1044">
            <v>0</v>
          </cell>
          <cell r="J1044">
            <v>0.13558530510585307</v>
          </cell>
          <cell r="K1044">
            <v>0</v>
          </cell>
        </row>
        <row r="1045">
          <cell r="A1045" t="str">
            <v>Cows' milk - season 2</v>
          </cell>
          <cell r="C1045">
            <v>1.5018679950186801E-2</v>
          </cell>
          <cell r="D1045">
            <v>0</v>
          </cell>
          <cell r="E1045">
            <v>6.0074719800747203E-2</v>
          </cell>
          <cell r="F1045">
            <v>0</v>
          </cell>
          <cell r="H1045">
            <v>7.5093399750933987E-2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9.4502801992528019E-3</v>
          </cell>
          <cell r="D1046">
            <v>0</v>
          </cell>
          <cell r="E1046">
            <v>4.7251400996264009E-3</v>
          </cell>
          <cell r="F1046">
            <v>0</v>
          </cell>
          <cell r="H1046">
            <v>4.0082222914072228E-2</v>
          </cell>
          <cell r="I1046">
            <v>0</v>
          </cell>
          <cell r="J1046">
            <v>6.1915628891656291E-2</v>
          </cell>
          <cell r="K1046">
            <v>0</v>
          </cell>
        </row>
        <row r="1047">
          <cell r="A1047" t="str">
            <v>Maize: kg produced</v>
          </cell>
          <cell r="C1047">
            <v>3.5487431506849305E-2</v>
          </cell>
          <cell r="D1047">
            <v>0</v>
          </cell>
          <cell r="E1047">
            <v>3.7853260273972601E-2</v>
          </cell>
          <cell r="F1047">
            <v>0</v>
          </cell>
          <cell r="H1047">
            <v>5.7726221917808213E-2</v>
          </cell>
          <cell r="I1047">
            <v>0</v>
          </cell>
          <cell r="J1047">
            <v>5.2048232876712328E-2</v>
          </cell>
          <cell r="K1047">
            <v>0.83632046917808212</v>
          </cell>
        </row>
        <row r="1048">
          <cell r="A1048" t="str">
            <v>Onions: kg produced</v>
          </cell>
          <cell r="C1048">
            <v>6.2045977584059775E-2</v>
          </cell>
          <cell r="D1048">
            <v>0</v>
          </cell>
          <cell r="E1048">
            <v>3.5454844333748438E-2</v>
          </cell>
          <cell r="F1048">
            <v>0</v>
          </cell>
          <cell r="H1048">
            <v>0</v>
          </cell>
          <cell r="I1048">
            <v>0</v>
          </cell>
          <cell r="J1048">
            <v>1.9943349937733498E-2</v>
          </cell>
          <cell r="K1048">
            <v>0</v>
          </cell>
        </row>
        <row r="1049">
          <cell r="A1049" t="str">
            <v>Beans: kg produced</v>
          </cell>
          <cell r="C1049">
            <v>1.2372697882938977E-2</v>
          </cell>
          <cell r="D1049">
            <v>0</v>
          </cell>
          <cell r="E1049">
            <v>1.2372697882938977E-2</v>
          </cell>
          <cell r="F1049">
            <v>0</v>
          </cell>
          <cell r="H1049">
            <v>1.5907754420921547E-2</v>
          </cell>
          <cell r="I1049">
            <v>-7.0701130759651329E-3</v>
          </cell>
          <cell r="J1049">
            <v>1.9884693026151933E-2</v>
          </cell>
          <cell r="K1049">
            <v>-8.8376413449564144E-3</v>
          </cell>
        </row>
        <row r="1050">
          <cell r="A1050" t="str">
            <v>Cabbage: kg produced</v>
          </cell>
          <cell r="C1050">
            <v>9.4633150684931503E-3</v>
          </cell>
          <cell r="D1050">
            <v>0</v>
          </cell>
          <cell r="E1050">
            <v>4.7316575342465752E-3</v>
          </cell>
          <cell r="F1050">
            <v>0</v>
          </cell>
          <cell r="H1050">
            <v>3.8799591780821908E-2</v>
          </cell>
          <cell r="I1050">
            <v>0</v>
          </cell>
          <cell r="J1050">
            <v>6.0328633561643842E-2</v>
          </cell>
          <cell r="K1050">
            <v>0</v>
          </cell>
        </row>
        <row r="1051">
          <cell r="A1051" t="str">
            <v>Green beans /peas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2.9328455790784552E-3</v>
          </cell>
          <cell r="I1051">
            <v>0</v>
          </cell>
          <cell r="J1051">
            <v>7.3321139476961381E-4</v>
          </cell>
          <cell r="K1051">
            <v>0</v>
          </cell>
        </row>
        <row r="1052">
          <cell r="A1052" t="str">
            <v xml:space="preserve">Other root crops: Beetroot </v>
          </cell>
          <cell r="C1052">
            <v>3.6425902864259028E-3</v>
          </cell>
          <cell r="D1052">
            <v>0</v>
          </cell>
          <cell r="E1052">
            <v>1.8212951432129514E-3</v>
          </cell>
          <cell r="F1052">
            <v>0</v>
          </cell>
          <cell r="H1052">
            <v>1.1656288916562889E-3</v>
          </cell>
          <cell r="I1052">
            <v>3.6425902864259028E-4</v>
          </cell>
          <cell r="J1052">
            <v>1.9123599003735992E-3</v>
          </cell>
          <cell r="K1052">
            <v>1.6391656288916559E-3</v>
          </cell>
        </row>
        <row r="1053">
          <cell r="A1053" t="str">
            <v xml:space="preserve">Tomato: </v>
          </cell>
          <cell r="C1053">
            <v>2.4151005728518058E-2</v>
          </cell>
          <cell r="D1053">
            <v>0</v>
          </cell>
          <cell r="E1053">
            <v>3.0188757160647575E-2</v>
          </cell>
          <cell r="F1053">
            <v>0</v>
          </cell>
          <cell r="H1053">
            <v>3.0188757160647575E-2</v>
          </cell>
          <cell r="I1053">
            <v>7.5471892901618973E-3</v>
          </cell>
          <cell r="J1053">
            <v>6.6037906288916565E-2</v>
          </cell>
          <cell r="K1053">
            <v>9.4339866127023664E-3</v>
          </cell>
        </row>
        <row r="1054">
          <cell r="A1054" t="str">
            <v>Potato's: no. local meas</v>
          </cell>
          <cell r="C1054">
            <v>2.391898505603985E-2</v>
          </cell>
          <cell r="D1054">
            <v>0</v>
          </cell>
          <cell r="E1054">
            <v>1.6264909838107095E-2</v>
          </cell>
          <cell r="F1054">
            <v>0</v>
          </cell>
          <cell r="H1054">
            <v>2.2005466251556659E-2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>Leafy green vegetables (spinach etc)</v>
          </cell>
          <cell r="C1055">
            <v>4.5532378580323786E-3</v>
          </cell>
          <cell r="D1055">
            <v>0</v>
          </cell>
          <cell r="E1055">
            <v>1.8212951432129514E-3</v>
          </cell>
          <cell r="F1055">
            <v>3.6425902864259028E-4</v>
          </cell>
          <cell r="H1055">
            <v>2.5498132004981319E-4</v>
          </cell>
          <cell r="I1055">
            <v>2.1127023661270238E-3</v>
          </cell>
          <cell r="J1055">
            <v>8.6511519302615199E-4</v>
          </cell>
          <cell r="K1055">
            <v>3.0051369863013694E-3</v>
          </cell>
        </row>
        <row r="1056">
          <cell r="A1056" t="str">
            <v>Other crop: pumpkin</v>
          </cell>
          <cell r="C1056">
            <v>1.2093399750933997E-2</v>
          </cell>
          <cell r="D1056">
            <v>0</v>
          </cell>
          <cell r="E1056">
            <v>4.6513075965130763E-3</v>
          </cell>
          <cell r="F1056">
            <v>0</v>
          </cell>
          <cell r="H1056">
            <v>2.7132627646326277E-2</v>
          </cell>
          <cell r="I1056">
            <v>5.4265255292652512E-3</v>
          </cell>
          <cell r="J1056">
            <v>2.4225560398505604E-2</v>
          </cell>
          <cell r="K1056">
            <v>4.8451120797011228E-3</v>
          </cell>
        </row>
        <row r="1057">
          <cell r="A1057" t="str">
            <v>Other crop: Carrots</v>
          </cell>
          <cell r="C1057">
            <v>1.6064757160647572E-3</v>
          </cell>
          <cell r="D1057">
            <v>0</v>
          </cell>
          <cell r="E1057">
            <v>2.1419676214196764E-3</v>
          </cell>
          <cell r="F1057">
            <v>0</v>
          </cell>
          <cell r="H1057">
            <v>1.6064757160647572E-3</v>
          </cell>
          <cell r="I1057">
            <v>0</v>
          </cell>
          <cell r="J1057">
            <v>4.0161892901618926E-3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1.4859750933997511E-2</v>
          </cell>
          <cell r="F1058">
            <v>-1.4859750933997511E-2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>WILD FOODS -- see worksheet Data 3</v>
          </cell>
          <cell r="C1059">
            <v>0.01</v>
          </cell>
          <cell r="D1059">
            <v>1.9999999999999997E-2</v>
          </cell>
          <cell r="E1059">
            <v>0.02</v>
          </cell>
          <cell r="F1059">
            <v>3.0000000000000002E-2</v>
          </cell>
          <cell r="H1059">
            <v>2.9499377334993776E-2</v>
          </cell>
          <cell r="I1059">
            <v>-2.9499377334993776E-2</v>
          </cell>
          <cell r="J1059">
            <v>0.01</v>
          </cell>
          <cell r="K1059">
            <v>-0.01</v>
          </cell>
        </row>
        <row r="1060">
          <cell r="A1060" t="str">
            <v>Gifts/remittances: Events(Funerals, weddings)</v>
          </cell>
          <cell r="C1060">
            <v>5.6301369863013704E-3</v>
          </cell>
          <cell r="D1060">
            <v>0</v>
          </cell>
          <cell r="E1060">
            <v>5.6301369863013704E-3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9.5238095238095233E-2</v>
          </cell>
          <cell r="D1064">
            <v>0</v>
          </cell>
          <cell r="E1064">
            <v>9.5238095238095233E-2</v>
          </cell>
          <cell r="F1064">
            <v>0</v>
          </cell>
          <cell r="H1064">
            <v>9.5238095238095233E-2</v>
          </cell>
          <cell r="I1064">
            <v>0</v>
          </cell>
          <cell r="J1064">
            <v>5.9523809523809521E-2</v>
          </cell>
          <cell r="K1064">
            <v>0</v>
          </cell>
        </row>
        <row r="1065">
          <cell r="A1065" t="str">
            <v>Purchase - other</v>
          </cell>
          <cell r="C1065">
            <v>1.0605169613947694E-2</v>
          </cell>
          <cell r="D1065">
            <v>-1.0605169613947694E-2</v>
          </cell>
          <cell r="E1065">
            <v>1.0605169613947694E-2</v>
          </cell>
          <cell r="F1065">
            <v>-1.0605169613947694E-2</v>
          </cell>
          <cell r="H1065">
            <v>1.4140226151930261E-2</v>
          </cell>
          <cell r="I1065">
            <v>-1.4140226151930261E-2</v>
          </cell>
          <cell r="J1065">
            <v>2.651292403486924E-2</v>
          </cell>
          <cell r="K1065">
            <v>-2.651292403486924E-2</v>
          </cell>
        </row>
        <row r="1066">
          <cell r="A1066" t="str">
            <v>Purchase - desirable</v>
          </cell>
          <cell r="C1066">
            <v>0.16361367870485677</v>
          </cell>
          <cell r="D1066">
            <v>-0.16361367870485677</v>
          </cell>
          <cell r="E1066">
            <v>0.16361367870485677</v>
          </cell>
          <cell r="F1066">
            <v>-0.16361367870485677</v>
          </cell>
          <cell r="H1066">
            <v>0.13039040398505602</v>
          </cell>
          <cell r="I1066">
            <v>-0.13039040398505602</v>
          </cell>
          <cell r="J1066">
            <v>0.20451709838107096</v>
          </cell>
          <cell r="K1066">
            <v>-0.20451709838107096</v>
          </cell>
        </row>
        <row r="1067">
          <cell r="A1067" t="str">
            <v>Purchase - fpl non staple</v>
          </cell>
          <cell r="C1067">
            <v>0.30866252278953921</v>
          </cell>
          <cell r="D1067">
            <v>0.17808459214256028</v>
          </cell>
          <cell r="E1067">
            <v>0.36228276089663763</v>
          </cell>
          <cell r="F1067">
            <v>0.1244643540354619</v>
          </cell>
          <cell r="H1067">
            <v>0.3880553043586551</v>
          </cell>
          <cell r="I1067">
            <v>9.8691810573444422E-2</v>
          </cell>
          <cell r="J1067">
            <v>0.52040232627646332</v>
          </cell>
          <cell r="K1067">
            <v>-3.3655211344363764E-2</v>
          </cell>
        </row>
        <row r="1068">
          <cell r="A1068" t="str">
            <v>Purchase - staple</v>
          </cell>
          <cell r="C1068">
            <v>0.3398972503113325</v>
          </cell>
          <cell r="E1068">
            <v>0.3398972503113325</v>
          </cell>
          <cell r="H1068">
            <v>0.3398972503113325</v>
          </cell>
          <cell r="J1068">
            <v>0.42487156288916561</v>
          </cell>
        </row>
        <row r="1072">
          <cell r="A1072" t="str">
            <v>other: Sheep hides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15</v>
          </cell>
          <cell r="I1072">
            <v>0</v>
          </cell>
          <cell r="J1072">
            <v>15</v>
          </cell>
          <cell r="K1072">
            <v>0</v>
          </cell>
        </row>
        <row r="1073">
          <cell r="A1073" t="str">
            <v>Other: cattle hides</v>
          </cell>
          <cell r="C1073">
            <v>0</v>
          </cell>
          <cell r="D1073">
            <v>0</v>
          </cell>
          <cell r="E1073">
            <v>10</v>
          </cell>
          <cell r="F1073">
            <v>0</v>
          </cell>
          <cell r="H1073">
            <v>30</v>
          </cell>
          <cell r="I1073">
            <v>0</v>
          </cell>
          <cell r="J1073">
            <v>50</v>
          </cell>
          <cell r="K1073">
            <v>0</v>
          </cell>
        </row>
        <row r="1074">
          <cell r="A1074" t="str">
            <v>Cattle sales - local: no. sold</v>
          </cell>
          <cell r="C1074">
            <v>0</v>
          </cell>
          <cell r="D1074">
            <v>0</v>
          </cell>
          <cell r="E1074">
            <v>1250</v>
          </cell>
          <cell r="F1074">
            <v>0</v>
          </cell>
          <cell r="H1074">
            <v>6000</v>
          </cell>
          <cell r="I1074">
            <v>-1500</v>
          </cell>
          <cell r="J1074">
            <v>20000</v>
          </cell>
          <cell r="K1074">
            <v>-7500</v>
          </cell>
        </row>
        <row r="1075">
          <cell r="A1075" t="str">
            <v>Sheep sales - local: no. sold</v>
          </cell>
          <cell r="C1075">
            <v>0</v>
          </cell>
          <cell r="D1075">
            <v>0</v>
          </cell>
          <cell r="E1075">
            <v>750</v>
          </cell>
          <cell r="F1075">
            <v>0</v>
          </cell>
          <cell r="H1075">
            <v>750</v>
          </cell>
          <cell r="I1075">
            <v>750</v>
          </cell>
          <cell r="J1075">
            <v>7500</v>
          </cell>
          <cell r="K1075">
            <v>2250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13609.75</v>
          </cell>
          <cell r="K1076">
            <v>-13609.75</v>
          </cell>
        </row>
        <row r="1077">
          <cell r="A1077" t="str">
            <v>Onions: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420</v>
          </cell>
          <cell r="K1077">
            <v>0</v>
          </cell>
        </row>
        <row r="1078">
          <cell r="A1078" t="str">
            <v>Beans: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20</v>
          </cell>
          <cell r="I1078">
            <v>80</v>
          </cell>
          <cell r="J1078">
            <v>20</v>
          </cell>
          <cell r="K1078">
            <v>80</v>
          </cell>
        </row>
        <row r="1079">
          <cell r="A1079" t="str">
            <v xml:space="preserve">Other root crops: Beetroot 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35</v>
          </cell>
          <cell r="I1079">
            <v>-35</v>
          </cell>
          <cell r="J1079">
            <v>126</v>
          </cell>
          <cell r="K1079">
            <v>-126</v>
          </cell>
        </row>
        <row r="1080">
          <cell r="A1080" t="str">
            <v xml:space="preserve">Tomato: 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50</v>
          </cell>
          <cell r="I1080">
            <v>-50</v>
          </cell>
          <cell r="J1080">
            <v>50</v>
          </cell>
          <cell r="K1080">
            <v>-50</v>
          </cell>
        </row>
        <row r="1081">
          <cell r="A1081" t="str">
            <v>Leafy green vegetables (spinach etc)</v>
          </cell>
          <cell r="C1081">
            <v>0</v>
          </cell>
          <cell r="D1081">
            <v>0</v>
          </cell>
          <cell r="E1081">
            <v>35</v>
          </cell>
          <cell r="F1081">
            <v>-35</v>
          </cell>
          <cell r="H1081">
            <v>203</v>
          </cell>
          <cell r="I1081">
            <v>-203</v>
          </cell>
          <cell r="J1081">
            <v>231</v>
          </cell>
          <cell r="K1081">
            <v>-231</v>
          </cell>
        </row>
        <row r="1082">
          <cell r="A1082" t="str">
            <v>Other crop: pumpkin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875</v>
          </cell>
          <cell r="I1082">
            <v>-875</v>
          </cell>
          <cell r="J1082">
            <v>625</v>
          </cell>
          <cell r="K1082">
            <v>-625</v>
          </cell>
        </row>
        <row r="1083">
          <cell r="A1083" t="str">
            <v>Other crop: Carrots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70</v>
          </cell>
          <cell r="I1083">
            <v>0</v>
          </cell>
          <cell r="J1083">
            <v>245</v>
          </cell>
          <cell r="K1083">
            <v>0</v>
          </cell>
        </row>
        <row r="1084">
          <cell r="A1084" t="str">
            <v>WILD FOODS -- see worksheet Data 3</v>
          </cell>
          <cell r="C1084">
            <v>0</v>
          </cell>
          <cell r="D1084">
            <v>750</v>
          </cell>
          <cell r="E1084">
            <v>0</v>
          </cell>
          <cell r="F1084">
            <v>750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Small business -- see Data2</v>
          </cell>
          <cell r="C1085">
            <v>3600</v>
          </cell>
          <cell r="D1085">
            <v>0</v>
          </cell>
          <cell r="E1085">
            <v>9600</v>
          </cell>
          <cell r="F1085">
            <v>0</v>
          </cell>
          <cell r="H1085">
            <v>21600</v>
          </cell>
          <cell r="I1085">
            <v>0</v>
          </cell>
          <cell r="J1085">
            <v>32004</v>
          </cell>
          <cell r="K1085">
            <v>0</v>
          </cell>
        </row>
        <row r="1086">
          <cell r="A1086" t="str">
            <v>Social development -- see Data2</v>
          </cell>
          <cell r="C1086">
            <v>15720</v>
          </cell>
          <cell r="D1086">
            <v>0</v>
          </cell>
          <cell r="E1086">
            <v>15720</v>
          </cell>
          <cell r="F1086">
            <v>0</v>
          </cell>
          <cell r="H1086">
            <v>15720</v>
          </cell>
          <cell r="I1086">
            <v>0</v>
          </cell>
          <cell r="J1086">
            <v>13920</v>
          </cell>
          <cell r="K1086">
            <v>0</v>
          </cell>
        </row>
        <row r="1087">
          <cell r="A1087" t="str">
            <v>Public works -- see Data2</v>
          </cell>
          <cell r="C1087">
            <v>7800</v>
          </cell>
          <cell r="D1087">
            <v>0</v>
          </cell>
          <cell r="E1087">
            <v>7800</v>
          </cell>
          <cell r="F1087">
            <v>0</v>
          </cell>
          <cell r="H1087">
            <v>7800</v>
          </cell>
          <cell r="I1087">
            <v>0</v>
          </cell>
          <cell r="J1087">
            <v>7800</v>
          </cell>
          <cell r="K1087">
            <v>0</v>
          </cell>
        </row>
        <row r="1088">
          <cell r="A1088" t="str">
            <v>Remittances: no. times per year</v>
          </cell>
          <cell r="C1088">
            <v>6000</v>
          </cell>
          <cell r="D1088">
            <v>0</v>
          </cell>
          <cell r="E1088">
            <v>7800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1" sqref="N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9" t="str">
        <f>Poor!Z1</f>
        <v>Apr-Jun</v>
      </c>
      <c r="AA1" s="260"/>
      <c r="AB1" s="259" t="str">
        <f>Poor!AB1</f>
        <v>Jul-Sep</v>
      </c>
      <c r="AC1" s="260"/>
      <c r="AD1" s="259" t="str">
        <f>Poor!AD1</f>
        <v>Oct-Dec</v>
      </c>
      <c r="AE1" s="260"/>
      <c r="AF1" s="259" t="str">
        <f>Poor!AF1</f>
        <v>Jan-Mar</v>
      </c>
      <c r="AG1" s="260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3.3374844333748446E-2</v>
      </c>
      <c r="C6" s="216">
        <f>IF([1]Summ!D1044="",0,[1]Summ!D1044)</f>
        <v>0</v>
      </c>
      <c r="D6" s="24">
        <f t="shared" ref="D6:D28" si="0">(B6+C6)</f>
        <v>3.3374844333748446E-2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3.3374844333748446E-2</v>
      </c>
      <c r="J6" s="24">
        <f t="shared" ref="J6:J13" si="3">IF(I$32&lt;=1+I$131,I6,B6*H6+J$33*(I6-B6*H6))</f>
        <v>3.3374844333748446E-2</v>
      </c>
      <c r="K6" s="22">
        <f t="shared" ref="K6:K31" si="4">B6</f>
        <v>3.3374844333748446E-2</v>
      </c>
      <c r="L6" s="22">
        <f t="shared" ref="L6:L29" si="5">IF(K6="","",K6*H6)</f>
        <v>3.3374844333748446E-2</v>
      </c>
      <c r="M6" s="177">
        <f t="shared" ref="M6:M31" si="6">J6</f>
        <v>3.3374844333748446E-2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0.13349937733499379</v>
      </c>
      <c r="Z6" s="156">
        <f>Poor!Z6</f>
        <v>0.17</v>
      </c>
      <c r="AA6" s="121">
        <f>$M6*Z6*4</f>
        <v>2.2694894146948946E-2</v>
      </c>
      <c r="AB6" s="156">
        <f>Poor!AB6</f>
        <v>0.17</v>
      </c>
      <c r="AC6" s="121">
        <f t="shared" ref="AC6:AC29" si="7">$M6*AB6*4</f>
        <v>2.2694894146948946E-2</v>
      </c>
      <c r="AD6" s="156">
        <f>Poor!AD6</f>
        <v>0.33</v>
      </c>
      <c r="AE6" s="121">
        <f t="shared" ref="AE6:AE29" si="8">$M6*AD6*4</f>
        <v>4.4054794520547953E-2</v>
      </c>
      <c r="AF6" s="122">
        <f>1-SUM(Z6,AB6,AD6)</f>
        <v>0.32999999999999996</v>
      </c>
      <c r="AG6" s="121">
        <f>$M6*AF6*4</f>
        <v>4.4054794520547946E-2</v>
      </c>
      <c r="AH6" s="123">
        <f>SUM(Z6,AB6,AD6,AF6)</f>
        <v>1</v>
      </c>
      <c r="AI6" s="184">
        <f>SUM(AA6,AC6,AE6,AG6)/4</f>
        <v>3.3374844333748446E-2</v>
      </c>
      <c r="AJ6" s="120">
        <f>(AA6+AC6)/2</f>
        <v>2.2694894146948946E-2</v>
      </c>
      <c r="AK6" s="119">
        <f>(AE6+AG6)/2</f>
        <v>4.4054794520547946E-2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6">
        <f>IF([1]Summ!C1045="",0,[1]Summ!C1045)</f>
        <v>1.5018679950186801E-2</v>
      </c>
      <c r="C7" s="216">
        <f>IF([1]Summ!D1045="",0,[1]Summ!D1045)</f>
        <v>0</v>
      </c>
      <c r="D7" s="24">
        <f t="shared" si="0"/>
        <v>1.5018679950186801E-2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1.5018679950186801E-2</v>
      </c>
      <c r="J7" s="24">
        <f t="shared" si="3"/>
        <v>1.5018679950186801E-2</v>
      </c>
      <c r="K7" s="22">
        <f t="shared" si="4"/>
        <v>1.5018679950186801E-2</v>
      </c>
      <c r="L7" s="22">
        <f t="shared" si="5"/>
        <v>1.5018679950186801E-2</v>
      </c>
      <c r="M7" s="177">
        <f t="shared" si="6"/>
        <v>1.5018679950186801E-2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1364.2527525340095</v>
      </c>
      <c r="S7" s="226">
        <f>IF($B$81=0,0,(SUMIF($N$6:$N$28,$U7,L$6:L$28)+SUMIF($N$91:$N$118,$U7,L$91:L$118))*$B$83*$H$84*Poor!$B$81/$B$81)</f>
        <v>1364.2527525340095</v>
      </c>
      <c r="T7" s="226">
        <f>IF($B$81=0,0,(SUMIF($N$6:$N$28,$U7,M$6:M$28)+SUMIF($N$91:$N$118,$U7,M$91:M$118))*$B$83*$H$84*Poor!$B$81/$B$81)</f>
        <v>1364.2527525340095</v>
      </c>
      <c r="U7" s="227">
        <v>1</v>
      </c>
      <c r="V7" s="56"/>
      <c r="W7" s="115"/>
      <c r="X7" s="118">
        <f>Poor!X7</f>
        <v>4</v>
      </c>
      <c r="Y7" s="184">
        <f t="shared" ref="Y7:Y29" si="9">M7*4</f>
        <v>6.0074719800747203E-2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6.0074719800747203E-2</v>
      </c>
      <c r="AH7" s="123">
        <f t="shared" ref="AH7:AH30" si="12">SUM(Z7,AB7,AD7,AF7)</f>
        <v>1</v>
      </c>
      <c r="AI7" s="184">
        <f t="shared" ref="AI7:AI30" si="13">SUM(AA7,AC7,AE7,AG7)/4</f>
        <v>1.5018679950186801E-2</v>
      </c>
      <c r="AJ7" s="120">
        <f t="shared" ref="AJ7:AJ31" si="14">(AA7+AC7)/2</f>
        <v>0</v>
      </c>
      <c r="AK7" s="119">
        <f t="shared" ref="AK7:AK31" si="15">(AE7+AG7)/2</f>
        <v>3.0037359900373602E-2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6">
        <f>IF([1]Summ!C1046="",0,[1]Summ!C1046)</f>
        <v>9.4502801992528019E-3</v>
      </c>
      <c r="C8" s="216">
        <f>IF([1]Summ!D1046="",0,[1]Summ!D1046)</f>
        <v>0</v>
      </c>
      <c r="D8" s="24">
        <f t="shared" si="0"/>
        <v>9.4502801992528019E-3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9.4502801992528019E-3</v>
      </c>
      <c r="J8" s="24">
        <f t="shared" si="3"/>
        <v>9.4502801992528019E-3</v>
      </c>
      <c r="K8" s="22">
        <f t="shared" si="4"/>
        <v>9.4502801992528019E-3</v>
      </c>
      <c r="L8" s="22">
        <f t="shared" si="5"/>
        <v>9.4502801992528019E-3</v>
      </c>
      <c r="M8" s="228">
        <f t="shared" si="6"/>
        <v>9.4502801992528019E-3</v>
      </c>
      <c r="N8" s="233">
        <v>3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0</v>
      </c>
      <c r="S8" s="226">
        <f>IF($B$81=0,0,(SUMIF($N$6:$N$28,$U8,L$6:L$28)+SUMIF($N$91:$N$118,$U8,L$91:L$118))*$B$83*$H$84*Poor!$B$81/$B$81)</f>
        <v>0</v>
      </c>
      <c r="T8" s="226">
        <f>IF($B$81=0,0,(SUMIF($N$6:$N$28,$U8,M$6:M$28)+SUMIF($N$91:$N$118,$U8,M$91:M$118))*$B$83*$H$84*Poor!$B$81/$B$81)</f>
        <v>0</v>
      </c>
      <c r="U8" s="227">
        <v>2</v>
      </c>
      <c r="V8" s="56"/>
      <c r="W8" s="115"/>
      <c r="X8" s="118">
        <f>Poor!X8</f>
        <v>1</v>
      </c>
      <c r="Y8" s="184">
        <f t="shared" si="9"/>
        <v>3.7801120797011208E-2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3.7801120797011208E-2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9.4502801992528019E-3</v>
      </c>
      <c r="AJ8" s="120">
        <f t="shared" si="14"/>
        <v>1.8900560398505604E-2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3.5487431506849305E-2</v>
      </c>
      <c r="C9" s="216">
        <f>IF([1]Summ!D1047="",0,[1]Summ!D1047)</f>
        <v>0</v>
      </c>
      <c r="D9" s="24">
        <f t="shared" si="0"/>
        <v>3.5487431506849305E-2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3.5487431506849305E-2</v>
      </c>
      <c r="J9" s="24">
        <f t="shared" si="3"/>
        <v>3.5487431506849305E-2</v>
      </c>
      <c r="K9" s="22">
        <f t="shared" si="4"/>
        <v>3.5487431506849305E-2</v>
      </c>
      <c r="L9" s="22">
        <f t="shared" si="5"/>
        <v>3.5487431506849305E-2</v>
      </c>
      <c r="M9" s="228">
        <f t="shared" si="6"/>
        <v>3.5487431506849305E-2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416.79309664100845</v>
      </c>
      <c r="S9" s="226">
        <f>IF($B$81=0,0,(SUMIF($N$6:$N$28,$U9,L$6:L$28)+SUMIF($N$91:$N$118,$U9,L$91:L$118))*$B$83*$H$84*Poor!$B$81/$B$81)</f>
        <v>416.79309664100845</v>
      </c>
      <c r="T9" s="226">
        <f>IF($B$81=0,0,(SUMIF($N$6:$N$28,$U9,M$6:M$28)+SUMIF($N$91:$N$118,$U9,M$91:M$118))*$B$83*$H$84*Poor!$B$81/$B$81)</f>
        <v>416.79309664100845</v>
      </c>
      <c r="U9" s="227">
        <v>3</v>
      </c>
      <c r="V9" s="56"/>
      <c r="W9" s="115"/>
      <c r="X9" s="118">
        <f>Poor!X9</f>
        <v>1</v>
      </c>
      <c r="Y9" s="184">
        <f t="shared" si="9"/>
        <v>0.14194972602739722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0.14194972602739722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3.5487431506849305E-2</v>
      </c>
      <c r="AJ9" s="120">
        <f t="shared" si="14"/>
        <v>7.0974863013698611E-2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Onions: kg produced</v>
      </c>
      <c r="B10" s="216">
        <f>IF([1]Summ!C1048="",0,[1]Summ!C1048)</f>
        <v>6.2045977584059775E-2</v>
      </c>
      <c r="C10" s="216">
        <f>IF([1]Summ!D1048="",0,[1]Summ!D1048)</f>
        <v>0</v>
      </c>
      <c r="D10" s="24">
        <f t="shared" si="0"/>
        <v>6.2045977584059775E-2</v>
      </c>
      <c r="E10" s="75">
        <f>Poor!E10</f>
        <v>1</v>
      </c>
      <c r="H10" s="24">
        <f t="shared" si="1"/>
        <v>1</v>
      </c>
      <c r="I10" s="22">
        <f t="shared" si="2"/>
        <v>6.2045977584059775E-2</v>
      </c>
      <c r="J10" s="24">
        <f t="shared" si="3"/>
        <v>6.2045977584059775E-2</v>
      </c>
      <c r="K10" s="22">
        <f t="shared" si="4"/>
        <v>6.2045977584059775E-2</v>
      </c>
      <c r="L10" s="22">
        <f t="shared" si="5"/>
        <v>6.2045977584059775E-2</v>
      </c>
      <c r="M10" s="228">
        <f t="shared" si="6"/>
        <v>6.2045977584059775E-2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18">
        <f>Poor!X10</f>
        <v>1</v>
      </c>
      <c r="Y10" s="184">
        <f t="shared" si="9"/>
        <v>0.2481839103362391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0.2481839103362391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6.2045977584059775E-2</v>
      </c>
      <c r="AJ10" s="120">
        <f t="shared" si="14"/>
        <v>0.12409195516811955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6">
        <f>IF([1]Summ!C1049="",0,[1]Summ!C1049)</f>
        <v>1.2372697882938977E-2</v>
      </c>
      <c r="C11" s="216">
        <f>IF([1]Summ!D1049="",0,[1]Summ!D1049)</f>
        <v>0</v>
      </c>
      <c r="D11" s="24">
        <f t="shared" si="0"/>
        <v>1.2372697882938977E-2</v>
      </c>
      <c r="E11" s="75">
        <f>Poor!E11</f>
        <v>1</v>
      </c>
      <c r="H11" s="24">
        <f t="shared" si="1"/>
        <v>1</v>
      </c>
      <c r="I11" s="22">
        <f t="shared" si="2"/>
        <v>1.2372697882938977E-2</v>
      </c>
      <c r="J11" s="24">
        <f t="shared" si="3"/>
        <v>1.2372697882938977E-2</v>
      </c>
      <c r="K11" s="22">
        <f t="shared" si="4"/>
        <v>1.2372697882938977E-2</v>
      </c>
      <c r="L11" s="22">
        <f t="shared" si="5"/>
        <v>1.2372697882938977E-2</v>
      </c>
      <c r="M11" s="228">
        <f t="shared" si="6"/>
        <v>1.2372697882938977E-2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0</v>
      </c>
      <c r="S11" s="226">
        <f>IF($B$81=0,0,(SUMIF($N$6:$N$28,$U11,L$6:L$28)+SUMIF($N$91:$N$118,$U11,L$91:L$118))*$B$83*$H$84*Poor!$B$81/$B$81)</f>
        <v>0</v>
      </c>
      <c r="T11" s="226">
        <f>IF($B$81=0,0,(SUMIF($N$6:$N$28,$U11,M$6:M$28)+SUMIF($N$91:$N$118,$U11,M$91:M$118))*$B$83*$H$84*Poor!$B$81/$B$81)</f>
        <v>0</v>
      </c>
      <c r="U11" s="227">
        <v>5</v>
      </c>
      <c r="V11" s="56"/>
      <c r="W11" s="115"/>
      <c r="X11" s="118">
        <f>Poor!X11</f>
        <v>1</v>
      </c>
      <c r="Y11" s="184">
        <f t="shared" si="9"/>
        <v>4.9490791531755909E-2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4.9490791531755909E-2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1.2372697882938977E-2</v>
      </c>
      <c r="AJ11" s="120">
        <f t="shared" si="14"/>
        <v>2.4745395765877955E-2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kg produced</v>
      </c>
      <c r="B12" s="216">
        <f>IF([1]Summ!C1050="",0,[1]Summ!C1050)</f>
        <v>9.4633150684931503E-3</v>
      </c>
      <c r="C12" s="216">
        <f>IF([1]Summ!D1050="",0,[1]Summ!D1050)</f>
        <v>0</v>
      </c>
      <c r="D12" s="24">
        <f t="shared" si="0"/>
        <v>9.4633150684931503E-3</v>
      </c>
      <c r="E12" s="75">
        <f>Poor!E12</f>
        <v>1</v>
      </c>
      <c r="H12" s="24">
        <f t="shared" si="1"/>
        <v>1</v>
      </c>
      <c r="I12" s="22">
        <f t="shared" si="2"/>
        <v>9.4633150684931503E-3</v>
      </c>
      <c r="J12" s="24">
        <f t="shared" si="3"/>
        <v>9.4633150684931503E-3</v>
      </c>
      <c r="K12" s="22">
        <f t="shared" si="4"/>
        <v>9.4633150684931503E-3</v>
      </c>
      <c r="L12" s="22">
        <f t="shared" si="5"/>
        <v>9.4633150684931503E-3</v>
      </c>
      <c r="M12" s="228">
        <f t="shared" si="6"/>
        <v>9.4633150684931503E-3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72.054924527335842</v>
      </c>
      <c r="S12" s="226">
        <f>IF($B$81=0,0,(SUMIF($N$6:$N$28,$U12,L$6:L$28)+SUMIF($N$91:$N$118,$U12,L$91:L$118))*$B$83*$H$84*Poor!$B$81/$B$81)</f>
        <v>72.054924527335842</v>
      </c>
      <c r="T12" s="226">
        <f>IF($B$81=0,0,(SUMIF($N$6:$N$28,$U12,M$6:M$28)+SUMIF($N$91:$N$118,$U12,M$91:M$118))*$B$83*$H$84*Poor!$B$81/$B$81)</f>
        <v>48.891419049611812</v>
      </c>
      <c r="U12" s="227">
        <v>6</v>
      </c>
      <c r="V12" s="56"/>
      <c r="W12" s="117"/>
      <c r="X12" s="118">
        <v>1</v>
      </c>
      <c r="Y12" s="184">
        <f t="shared" si="9"/>
        <v>3.7853260273972601E-2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2.5361684383561643E-2</v>
      </c>
      <c r="AF12" s="122">
        <f>1-SUM(Z12,AB12,AD12)</f>
        <v>0.32999999999999996</v>
      </c>
      <c r="AG12" s="121">
        <f>$M12*AF12*4</f>
        <v>1.2491575890410956E-2</v>
      </c>
      <c r="AH12" s="123">
        <f t="shared" si="12"/>
        <v>1</v>
      </c>
      <c r="AI12" s="184">
        <f t="shared" si="13"/>
        <v>9.4633150684931503E-3</v>
      </c>
      <c r="AJ12" s="120">
        <f t="shared" si="14"/>
        <v>0</v>
      </c>
      <c r="AK12" s="119">
        <f t="shared" si="15"/>
        <v>1.8926630136986301E-2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Green beans /peas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9">
        <f t="shared" si="6"/>
        <v>0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0</v>
      </c>
      <c r="S13" s="226">
        <f>IF($B$81=0,0,(SUMIF($N$6:$N$28,$U13,L$6:L$28)+SUMIF($N$91:$N$118,$U13,L$91:L$118))*$B$83*$H$84*Poor!$B$81/$B$81)</f>
        <v>0</v>
      </c>
      <c r="T13" s="226">
        <f>IF($B$81=0,0,(SUMIF($N$6:$N$28,$U13,M$6:M$28)+SUMIF($N$91:$N$118,$U13,M$91:M$118))*$B$83*$H$84*Poor!$B$81/$B$81)</f>
        <v>0</v>
      </c>
      <c r="U13" s="227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 xml:space="preserve">Other root crops: Beetroot </v>
      </c>
      <c r="B14" s="216">
        <f>IF([1]Summ!C1052="",0,[1]Summ!C1052)</f>
        <v>3.6425902864259028E-3</v>
      </c>
      <c r="C14" s="216">
        <f>IF([1]Summ!D1052="",0,[1]Summ!D1052)</f>
        <v>0</v>
      </c>
      <c r="D14" s="24">
        <f t="shared" si="0"/>
        <v>3.6425902864259028E-3</v>
      </c>
      <c r="E14" s="75">
        <f>Poor!E14</f>
        <v>1</v>
      </c>
      <c r="F14" s="22"/>
      <c r="H14" s="24">
        <f t="shared" si="1"/>
        <v>1</v>
      </c>
      <c r="I14" s="22">
        <f t="shared" si="2"/>
        <v>3.6425902864259028E-3</v>
      </c>
      <c r="J14" s="24">
        <f>IF(I$32&lt;=1+I131,I14,B14*H14+J$33*(I14-B14*H14))</f>
        <v>3.6425902864259028E-3</v>
      </c>
      <c r="K14" s="22">
        <f t="shared" si="4"/>
        <v>3.6425902864259028E-3</v>
      </c>
      <c r="L14" s="22">
        <f t="shared" si="5"/>
        <v>3.6425902864259028E-3</v>
      </c>
      <c r="M14" s="229">
        <f t="shared" si="6"/>
        <v>3.6425902864259028E-3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0</v>
      </c>
      <c r="S14" s="226">
        <f>IF($B$81=0,0,(SUMIF($N$6:$N$28,$U14,L$6:L$28)+SUMIF($N$91:$N$118,$U14,L$91:L$118))*$B$83*$H$84*Poor!$B$81/$B$81)</f>
        <v>0</v>
      </c>
      <c r="T14" s="226">
        <f>IF($B$81=0,0,(SUMIF($N$6:$N$28,$U14,M$6:M$28)+SUMIF($N$91:$N$118,$U14,M$91:M$118))*$B$83*$H$84*Poor!$B$81/$B$81)</f>
        <v>0</v>
      </c>
      <c r="U14" s="227">
        <v>8</v>
      </c>
      <c r="V14" s="56"/>
      <c r="W14" s="110"/>
      <c r="X14" s="118"/>
      <c r="Y14" s="184">
        <f>M14*4</f>
        <v>1.4570361145703611E-2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1.4570361145703611E-2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3.6425902864259028E-3</v>
      </c>
      <c r="AJ14" s="120">
        <f t="shared" si="14"/>
        <v>7.2851805728518055E-3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 xml:space="preserve">Tomato: </v>
      </c>
      <c r="B15" s="216">
        <f>IF([1]Summ!C1053="",0,[1]Summ!C1053)</f>
        <v>2.4151005728518058E-2</v>
      </c>
      <c r="C15" s="216">
        <f>IF([1]Summ!D1053="",0,[1]Summ!D1053)</f>
        <v>0</v>
      </c>
      <c r="D15" s="24">
        <f t="shared" si="0"/>
        <v>2.4151005728518058E-2</v>
      </c>
      <c r="E15" s="75">
        <f>Poor!E15</f>
        <v>1</v>
      </c>
      <c r="F15" s="22"/>
      <c r="H15" s="24">
        <f t="shared" si="1"/>
        <v>1</v>
      </c>
      <c r="I15" s="22">
        <f t="shared" si="2"/>
        <v>2.4151005728518058E-2</v>
      </c>
      <c r="J15" s="24">
        <f t="shared" ref="J15:J25" si="17">IF(I$32&lt;=1+I131,I15,B15*H15+J$33*(I15-B15*H15))</f>
        <v>2.4151005728518058E-2</v>
      </c>
      <c r="K15" s="22">
        <f t="shared" si="4"/>
        <v>2.4151005728518058E-2</v>
      </c>
      <c r="L15" s="22">
        <f t="shared" si="5"/>
        <v>2.4151005728518058E-2</v>
      </c>
      <c r="M15" s="230">
        <f t="shared" si="6"/>
        <v>2.4151005728518058E-2</v>
      </c>
      <c r="N15" s="233">
        <v>1</v>
      </c>
      <c r="O15" s="2"/>
      <c r="P15" s="22"/>
      <c r="Q15" s="59" t="s">
        <v>128</v>
      </c>
      <c r="R15" s="226">
        <f>IF($B$81=0,0,(SUMIF($N$6:$N$28,$U15,K$6:K$28)+SUMIF($N$91:$N$118,$U15,K$91:K$118))*$B$83*$H$84*Poor!$B$81/$B$81)</f>
        <v>7800</v>
      </c>
      <c r="S15" s="226">
        <f>IF($B$81=0,0,(SUMIF($N$6:$N$28,$U15,L$6:L$28)+SUMIF($N$91:$N$118,$U15,L$91:L$118))*$B$83*$H$84*Poor!$B$81/$B$81)</f>
        <v>7800</v>
      </c>
      <c r="T15" s="226">
        <f>IF($B$81=0,0,(SUMIF($N$6:$N$28,$U15,M$6:M$28)+SUMIF($N$91:$N$118,$U15,M$91:M$118))*$B$83*$H$84*Poor!$B$81/$B$81)</f>
        <v>7800</v>
      </c>
      <c r="U15" s="227">
        <v>9</v>
      </c>
      <c r="V15" s="56"/>
      <c r="W15" s="110"/>
      <c r="X15" s="118"/>
      <c r="Y15" s="184">
        <f t="shared" si="9"/>
        <v>9.6604022914072232E-2</v>
      </c>
      <c r="Z15" s="156">
        <f>Poor!Z15</f>
        <v>0.25</v>
      </c>
      <c r="AA15" s="121">
        <f t="shared" si="16"/>
        <v>2.4151005728518058E-2</v>
      </c>
      <c r="AB15" s="156">
        <f>Poor!AB15</f>
        <v>0.25</v>
      </c>
      <c r="AC15" s="121">
        <f t="shared" si="7"/>
        <v>2.4151005728518058E-2</v>
      </c>
      <c r="AD15" s="156">
        <f>Poor!AD15</f>
        <v>0.25</v>
      </c>
      <c r="AE15" s="121">
        <f t="shared" si="8"/>
        <v>2.4151005728518058E-2</v>
      </c>
      <c r="AF15" s="122">
        <f t="shared" si="10"/>
        <v>0.25</v>
      </c>
      <c r="AG15" s="121">
        <f t="shared" si="11"/>
        <v>2.4151005728518058E-2</v>
      </c>
      <c r="AH15" s="123">
        <f t="shared" si="12"/>
        <v>1</v>
      </c>
      <c r="AI15" s="184">
        <f t="shared" si="13"/>
        <v>2.4151005728518058E-2</v>
      </c>
      <c r="AJ15" s="120">
        <f t="shared" si="14"/>
        <v>2.4151005728518058E-2</v>
      </c>
      <c r="AK15" s="119">
        <f t="shared" si="15"/>
        <v>2.4151005728518058E-2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Potato's: no. local meas</v>
      </c>
      <c r="B16" s="216">
        <f>IF([1]Summ!C1054="",0,[1]Summ!C1054)</f>
        <v>2.391898505603985E-2</v>
      </c>
      <c r="C16" s="216">
        <f>IF([1]Summ!D1054="",0,[1]Summ!D1054)</f>
        <v>0</v>
      </c>
      <c r="D16" s="24">
        <f t="shared" ref="D16:D25" si="18">(B16+C16)</f>
        <v>2.391898505603985E-2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2.391898505603985E-2</v>
      </c>
      <c r="J16" s="24">
        <f t="shared" si="17"/>
        <v>2.391898505603985E-2</v>
      </c>
      <c r="K16" s="22">
        <f t="shared" ref="K16:K25" si="21">B16</f>
        <v>2.391898505603985E-2</v>
      </c>
      <c r="L16" s="22">
        <f t="shared" ref="L16:L25" si="22">IF(K16="","",K16*H16)</f>
        <v>2.391898505603985E-2</v>
      </c>
      <c r="M16" s="230">
        <f t="shared" ref="M16:M25" si="23">J16</f>
        <v>2.391898505603985E-2</v>
      </c>
      <c r="N16" s="233">
        <v>1</v>
      </c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Leafy green vegetables (spinach etc)</v>
      </c>
      <c r="B17" s="216">
        <f>IF([1]Summ!C1055="",0,[1]Summ!C1055)</f>
        <v>4.5532378580323786E-3</v>
      </c>
      <c r="C17" s="216">
        <f>IF([1]Summ!D1055="",0,[1]Summ!D1055)</f>
        <v>0</v>
      </c>
      <c r="D17" s="24">
        <f t="shared" si="18"/>
        <v>4.5532378580323786E-3</v>
      </c>
      <c r="E17" s="75">
        <f>Poor!E17</f>
        <v>1</v>
      </c>
      <c r="F17" s="22"/>
      <c r="H17" s="24">
        <f t="shared" si="19"/>
        <v>1</v>
      </c>
      <c r="I17" s="22">
        <f t="shared" si="20"/>
        <v>4.5532378580323786E-3</v>
      </c>
      <c r="J17" s="24">
        <f t="shared" si="17"/>
        <v>4.5532378580323786E-3</v>
      </c>
      <c r="K17" s="22">
        <f t="shared" si="21"/>
        <v>4.5532378580323786E-3</v>
      </c>
      <c r="L17" s="22">
        <f t="shared" si="22"/>
        <v>4.5532378580323786E-3</v>
      </c>
      <c r="M17" s="230">
        <f t="shared" si="23"/>
        <v>4.5532378580323786E-3</v>
      </c>
      <c r="N17" s="233">
        <v>1</v>
      </c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3600</v>
      </c>
      <c r="S17" s="226">
        <f>IF($B$81=0,0,(SUMIF($N$6:$N$28,$U17,L$6:L$28)+SUMIF($N$91:$N$118,$U17,L$91:L$118))*$B$83*$H$84*Poor!$B$81/$B$81)</f>
        <v>3600</v>
      </c>
      <c r="T17" s="226">
        <f>IF($B$81=0,0,(SUMIF($N$6:$N$28,$U17,M$6:M$28)+SUMIF($N$91:$N$118,$U17,M$91:M$118))*$B$83*$H$84*Poor!$B$81/$B$81)</f>
        <v>3600</v>
      </c>
      <c r="U17" s="227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Other crop: pumpkin</v>
      </c>
      <c r="B18" s="216">
        <f>IF([1]Summ!C1056="",0,[1]Summ!C1056)</f>
        <v>1.2093399750933997E-2</v>
      </c>
      <c r="C18" s="216">
        <f>IF([1]Summ!D1056="",0,[1]Summ!D1056)</f>
        <v>0</v>
      </c>
      <c r="D18" s="24">
        <f t="shared" si="18"/>
        <v>1.2093399750933997E-2</v>
      </c>
      <c r="E18" s="75">
        <f>Poor!E18</f>
        <v>1</v>
      </c>
      <c r="F18" s="22"/>
      <c r="H18" s="24">
        <f t="shared" si="19"/>
        <v>1</v>
      </c>
      <c r="I18" s="22">
        <f t="shared" si="20"/>
        <v>1.2093399750933997E-2</v>
      </c>
      <c r="J18" s="24">
        <f t="shared" si="17"/>
        <v>1.2093399750933997E-2</v>
      </c>
      <c r="K18" s="22">
        <f t="shared" si="21"/>
        <v>1.2093399750933997E-2</v>
      </c>
      <c r="L18" s="22">
        <f t="shared" si="22"/>
        <v>1.2093399750933997E-2</v>
      </c>
      <c r="M18" s="230">
        <f t="shared" si="23"/>
        <v>1.2093399750933997E-2</v>
      </c>
      <c r="N18" s="233">
        <v>1</v>
      </c>
      <c r="O18" s="2"/>
      <c r="P18" s="22"/>
      <c r="Q18" s="59" t="s">
        <v>79</v>
      </c>
      <c r="R18" s="226">
        <f>IF($B$81=0,0,(SUMIF($N$6:$N$28,$U18,K$6:K$28)+SUMIF($N$91:$N$118,$U18,K$91:K$118))*$B$83*$H$84*Poor!$B$81/$B$81)</f>
        <v>686.23737645081746</v>
      </c>
      <c r="S18" s="226">
        <f>IF($B$81=0,0,(SUMIF($N$6:$N$28,$U18,L$6:L$28)+SUMIF($N$91:$N$118,$U18,L$91:L$118))*$B$83*$H$84*Poor!$B$81/$B$81)</f>
        <v>686.23737645081746</v>
      </c>
      <c r="T18" s="226">
        <f>IF($B$81=0,0,(SUMIF($N$6:$N$28,$U18,M$6:M$28)+SUMIF($N$91:$N$118,$U18,M$91:M$118))*$B$83*$H$84*Poor!$B$81/$B$81)</f>
        <v>686.23737645081746</v>
      </c>
      <c r="U18" s="227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Carrots</v>
      </c>
      <c r="B19" s="216">
        <f>IF([1]Summ!C1057="",0,[1]Summ!C1057)</f>
        <v>1.6064757160647572E-3</v>
      </c>
      <c r="C19" s="216">
        <f>IF([1]Summ!D1057="",0,[1]Summ!D1057)</f>
        <v>0</v>
      </c>
      <c r="D19" s="24">
        <f t="shared" si="18"/>
        <v>1.6064757160647572E-3</v>
      </c>
      <c r="E19" s="75">
        <f>Poor!E19</f>
        <v>1</v>
      </c>
      <c r="F19" s="22"/>
      <c r="H19" s="24">
        <f t="shared" si="19"/>
        <v>1</v>
      </c>
      <c r="I19" s="22">
        <f t="shared" si="20"/>
        <v>1.6064757160647572E-3</v>
      </c>
      <c r="J19" s="24">
        <f t="shared" si="17"/>
        <v>1.6064757160647572E-3</v>
      </c>
      <c r="K19" s="22">
        <f t="shared" si="21"/>
        <v>1.6064757160647572E-3</v>
      </c>
      <c r="L19" s="22">
        <f t="shared" si="22"/>
        <v>1.6064757160647572E-3</v>
      </c>
      <c r="M19" s="230">
        <f t="shared" si="23"/>
        <v>1.6064757160647572E-3</v>
      </c>
      <c r="N19" s="233">
        <v>1</v>
      </c>
      <c r="O19" s="2"/>
      <c r="P19" s="22"/>
      <c r="Q19" s="59" t="s">
        <v>80</v>
      </c>
      <c r="R19" s="226">
        <f>IF($B$81=0,0,(SUMIF($N$6:$N$28,$U19,K$6:K$28)+SUMIF($N$91:$N$118,$U19,K$91:K$118))*$B$83*$H$84*Poor!$B$81/$B$81)</f>
        <v>40.567909562650733</v>
      </c>
      <c r="S19" s="226">
        <f>IF($B$81=0,0,(SUMIF($N$6:$N$28,$U19,L$6:L$28)+SUMIF($N$91:$N$118,$U19,L$91:L$118))*$B$83*$H$84*Poor!$B$81/$B$81)</f>
        <v>40.567909562650733</v>
      </c>
      <c r="T19" s="226">
        <f>IF($B$81=0,0,(SUMIF($N$6:$N$28,$U19,M$6:M$28)+SUMIF($N$91:$N$118,$U19,M$91:M$118))*$B$83*$H$84*Poor!$B$81/$B$81)</f>
        <v>40.567909562650733</v>
      </c>
      <c r="U19" s="227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30">
        <f t="shared" si="23"/>
        <v>0</v>
      </c>
      <c r="N20" s="233">
        <v>6</v>
      </c>
      <c r="O20" s="2"/>
      <c r="P20" s="22"/>
      <c r="Q20" s="59" t="s">
        <v>81</v>
      </c>
      <c r="R20" s="226">
        <f>IF($B$81=0,0,(SUMIF($N$6:$N$28,$U20,K$6:K$28)+SUMIF($N$91:$N$118,$U20,K$91:K$118))*$B$83*$H$84*Poor!$B$81/$B$81)</f>
        <v>15719.999999999996</v>
      </c>
      <c r="S20" s="226">
        <f>IF($B$81=0,0,(SUMIF($N$6:$N$28,$U20,L$6:L$28)+SUMIF($N$91:$N$118,$U20,L$91:L$118))*$B$83*$H$84*Poor!$B$81/$B$81)</f>
        <v>15719.999999999996</v>
      </c>
      <c r="T20" s="226">
        <f>IF($B$81=0,0,(SUMIF($N$6:$N$28,$U20,M$6:M$28)+SUMIF($N$91:$N$118,$U20,M$91:M$118))*$B$83*$H$84*Poor!$B$81/$B$81)</f>
        <v>15719.999999999996</v>
      </c>
      <c r="U20" s="227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216">
        <f>IF([1]Summ!C1059="",0,[1]Summ!C1059)</f>
        <v>0.01</v>
      </c>
      <c r="C21" s="216">
        <f>IF([1]Summ!D1059="",0,[1]Summ!D1059)</f>
        <v>1.9999999999999997E-2</v>
      </c>
      <c r="D21" s="24">
        <f t="shared" si="18"/>
        <v>0.03</v>
      </c>
      <c r="E21" s="75">
        <f>Poor!E21</f>
        <v>1</v>
      </c>
      <c r="F21" s="22"/>
      <c r="H21" s="24">
        <f t="shared" si="19"/>
        <v>1</v>
      </c>
      <c r="I21" s="22">
        <f t="shared" si="20"/>
        <v>0.03</v>
      </c>
      <c r="J21" s="24">
        <f t="shared" si="17"/>
        <v>9.4818644375248874E-3</v>
      </c>
      <c r="K21" s="22">
        <f t="shared" si="21"/>
        <v>0.01</v>
      </c>
      <c r="L21" s="22">
        <f t="shared" si="22"/>
        <v>0.01</v>
      </c>
      <c r="M21" s="230">
        <f t="shared" si="23"/>
        <v>9.4818644375248874E-3</v>
      </c>
      <c r="N21" s="233">
        <v>6</v>
      </c>
      <c r="O21" s="2"/>
      <c r="P21" s="22"/>
      <c r="Q21" s="59" t="s">
        <v>82</v>
      </c>
      <c r="R21" s="226">
        <f>IF($B$81=0,0,(SUMIF($N$6:$N$28,$U21,K$6:K$28)+SUMIF($N$91:$N$118,$U21,K$91:K$118))*$B$83*$H$84*Poor!$B$81/$B$81)</f>
        <v>6000</v>
      </c>
      <c r="S21" s="226">
        <f>IF($B$81=0,0,(SUMIF($N$6:$N$28,$U21,L$6:L$28)+SUMIF($N$91:$N$118,$U21,L$91:L$118))*$B$83*$H$84*Poor!$B$81/$B$81)</f>
        <v>6000</v>
      </c>
      <c r="T21" s="226">
        <f>IF($B$81=0,0,(SUMIF($N$6:$N$28,$U21,M$6:M$28)+SUMIF($N$91:$N$118,$U21,M$91:M$118))*$B$83*$H$84*Poor!$B$81/$B$81)</f>
        <v>6000</v>
      </c>
      <c r="U21" s="227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Gifts/remittances: Events(Funerals, weddings)</v>
      </c>
      <c r="B22" s="216">
        <f>IF([1]Summ!C1060="",0,[1]Summ!C1060)</f>
        <v>5.6301369863013704E-3</v>
      </c>
      <c r="C22" s="216">
        <f>IF([1]Summ!D1060="",0,[1]Summ!D1060)</f>
        <v>0</v>
      </c>
      <c r="D22" s="24">
        <f t="shared" si="18"/>
        <v>5.6301369863013704E-3</v>
      </c>
      <c r="E22" s="75">
        <f>Poor!E22</f>
        <v>1</v>
      </c>
      <c r="F22" s="22"/>
      <c r="H22" s="24">
        <f t="shared" si="19"/>
        <v>1</v>
      </c>
      <c r="I22" s="22">
        <f t="shared" si="20"/>
        <v>5.6301369863013704E-3</v>
      </c>
      <c r="J22" s="24">
        <f t="shared" si="17"/>
        <v>5.6301369863013704E-3</v>
      </c>
      <c r="K22" s="22">
        <f t="shared" si="21"/>
        <v>5.6301369863013704E-3</v>
      </c>
      <c r="L22" s="22">
        <f t="shared" si="22"/>
        <v>5.6301369863013704E-3</v>
      </c>
      <c r="M22" s="230">
        <f t="shared" si="23"/>
        <v>5.6301369863013704E-3</v>
      </c>
      <c r="N22" s="233">
        <v>13</v>
      </c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30">
        <f t="shared" si="23"/>
        <v>0</v>
      </c>
      <c r="N23" s="233"/>
      <c r="O23" s="2"/>
      <c r="P23" s="22"/>
      <c r="Q23" s="171" t="s">
        <v>100</v>
      </c>
      <c r="R23" s="179">
        <f>SUM(R7:R22)</f>
        <v>35699.906059715817</v>
      </c>
      <c r="S23" s="179">
        <f>SUM(S7:S22)</f>
        <v>35699.906059715817</v>
      </c>
      <c r="T23" s="179">
        <f>SUM(T7:T22)</f>
        <v>35676.742554238095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30">
        <f t="shared" si="23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13947.676163412161</v>
      </c>
      <c r="S24" s="41">
        <f>IF($B$81=0,0,($B$124*($H$124)+1-($D$29*$H$29)-($D$28*$H$28))*$I$83*Poor!$B$81/$B$81)</f>
        <v>13947.676163412161</v>
      </c>
      <c r="T24" s="41">
        <f>IF($B$81=0,0,($B$124*($H$124)+1-($D$29*$H$29)-($D$28*$H$28))*$I$83*Poor!$B$81/$B$81)</f>
        <v>13947.676163412161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30">
        <f t="shared" si="23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23684.342830078826</v>
      </c>
      <c r="S25" s="41">
        <f>IF($B$81=0,0,($B$124*$H$124)+($B$125*$H$125*$H$84)+1-($D$29*$H$29)-($D$28*$H$28))*$I$83*Poor!$B$81/$B$81</f>
        <v>23684.342830078826</v>
      </c>
      <c r="T25" s="41">
        <f>IF($B$81=0,0,($B$124*$H$124)+($B$125*$H$125*$H$84)+1-($D$29*$H$29)-($D$28*$H$28))*$I$83*Poor!$B$81/$B$81</f>
        <v>23684.342830078826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9.5238095238095233E-2</v>
      </c>
      <c r="C26" s="216">
        <f>IF([1]Summ!D1064="",0,[1]Summ!D1064)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8">
        <f t="shared" si="6"/>
        <v>9.5238095238095233E-2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41024.342830078822</v>
      </c>
      <c r="S26" s="41">
        <f>IF($B$81=0,0,($B$124*$H$124)+($B$125*$H$125*$H$84)+($B$126*$H$126*$H$84)+1-($D$29*$H$29)-($D$28*$H$28))*$I$83*Poor!$B$81/$B$81</f>
        <v>41024.342830078822</v>
      </c>
      <c r="T26" s="41">
        <f>IF($B$81=0,0,($B$124*$H$124)+($B$125*$H$125*$H$84)+($B$126*$H$126*$H$84)+1-($D$29*$H$29)-($D$28*$H$28))*$I$83*Poor!$B$81/$B$81</f>
        <v>41024.342830078822</v>
      </c>
      <c r="U26" s="56"/>
      <c r="V26" s="56"/>
      <c r="W26" s="110"/>
      <c r="X26" s="118"/>
      <c r="Y26" s="184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4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1.0605169613947694E-2</v>
      </c>
      <c r="C27" s="216">
        <f>IF([1]Summ!D1065="",0,[1]Summ!D1065)</f>
        <v>-1.0605169613947694E-2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1.0879915390101032E-2</v>
      </c>
      <c r="K27" s="22">
        <f t="shared" si="4"/>
        <v>1.0605169613947694E-2</v>
      </c>
      <c r="L27" s="22">
        <f t="shared" si="5"/>
        <v>1.0605169613947694E-2</v>
      </c>
      <c r="M27" s="230">
        <f t="shared" si="6"/>
        <v>1.0879915390101032E-2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41774.342830078822</v>
      </c>
      <c r="S27" s="41">
        <f>IF($B$81=0,0,($B$124*$H$124)+($B$125*$H$125*$H$84)+($B$126*$H$126*$H$84)+($B$127*$H$127*$H$84)+1-($D$29*$H$29)-($D$28*$H$28))*$I$83*Poor!$B$81/$B$81</f>
        <v>41774.342830078822</v>
      </c>
      <c r="T27" s="41">
        <f>IF($B$81=0,0,($B$124*$H$124)+($B$125*$H$125*$H$84)+($B$126*$H$126*$H$84)+($B$127*$H$127*$H$84)+1-($D$29*$H$29)-($D$28*$H$28))*$I$83*Poor!$B$81/$B$81</f>
        <v>41774.342830078822</v>
      </c>
      <c r="U27" s="56"/>
      <c r="V27" s="56"/>
      <c r="W27" s="110"/>
      <c r="X27" s="118"/>
      <c r="Y27" s="184">
        <f t="shared" si="9"/>
        <v>4.3519661560404127E-2</v>
      </c>
      <c r="Z27" s="156">
        <f>Poor!Z27</f>
        <v>0.25</v>
      </c>
      <c r="AA27" s="121">
        <f t="shared" si="16"/>
        <v>1.0879915390101032E-2</v>
      </c>
      <c r="AB27" s="156">
        <f>Poor!AB27</f>
        <v>0.25</v>
      </c>
      <c r="AC27" s="121">
        <f t="shared" si="7"/>
        <v>1.0879915390101032E-2</v>
      </c>
      <c r="AD27" s="156">
        <f>Poor!AD27</f>
        <v>0.25</v>
      </c>
      <c r="AE27" s="121">
        <f t="shared" si="8"/>
        <v>1.0879915390101032E-2</v>
      </c>
      <c r="AF27" s="122">
        <f t="shared" si="10"/>
        <v>0.25</v>
      </c>
      <c r="AG27" s="121">
        <f t="shared" si="11"/>
        <v>1.0879915390101032E-2</v>
      </c>
      <c r="AH27" s="123">
        <f t="shared" si="12"/>
        <v>1</v>
      </c>
      <c r="AI27" s="184">
        <f t="shared" si="13"/>
        <v>1.0879915390101032E-2</v>
      </c>
      <c r="AJ27" s="120">
        <f t="shared" si="14"/>
        <v>1.0879915390101032E-2</v>
      </c>
      <c r="AK27" s="119">
        <f t="shared" si="15"/>
        <v>1.0879915390101032E-2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0.16361367870485677</v>
      </c>
      <c r="C28" s="216">
        <f>IF([1]Summ!D1066="",0,[1]Summ!D1066)</f>
        <v>-0.16361367870485677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0.16785238197707494</v>
      </c>
      <c r="K28" s="22">
        <f t="shared" si="4"/>
        <v>0.16361367870485677</v>
      </c>
      <c r="L28" s="22">
        <f t="shared" si="5"/>
        <v>0.16361367870485677</v>
      </c>
      <c r="M28" s="228">
        <f t="shared" si="6"/>
        <v>0.16785238197707494</v>
      </c>
      <c r="N28" s="233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0.67140952790829977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0.33570476395414989</v>
      </c>
      <c r="AF28" s="122">
        <f t="shared" si="10"/>
        <v>0.5</v>
      </c>
      <c r="AG28" s="121">
        <f t="shared" si="11"/>
        <v>0.33570476395414989</v>
      </c>
      <c r="AH28" s="123">
        <f t="shared" si="12"/>
        <v>1</v>
      </c>
      <c r="AI28" s="184">
        <f t="shared" si="13"/>
        <v>0.16785238197707494</v>
      </c>
      <c r="AJ28" s="120">
        <f t="shared" si="14"/>
        <v>0</v>
      </c>
      <c r="AK28" s="119">
        <f t="shared" si="15"/>
        <v>0.33570476395414989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0.30866252278953921</v>
      </c>
      <c r="C29" s="216">
        <f>IF([1]Summ!D1067="",0,[1]Summ!D1067)</f>
        <v>0.17808459214256028</v>
      </c>
      <c r="D29" s="24">
        <f>(B29+C29)</f>
        <v>0.48674711493209949</v>
      </c>
      <c r="E29" s="75">
        <f>Poor!E29</f>
        <v>1</v>
      </c>
      <c r="F29" s="22"/>
      <c r="H29" s="24">
        <f t="shared" si="1"/>
        <v>1</v>
      </c>
      <c r="I29" s="22">
        <f t="shared" si="2"/>
        <v>0.48674711493209949</v>
      </c>
      <c r="J29" s="24">
        <f>IF(I$32&lt;=1+I131,I29,B29*H29+J$33*(I29-B29*H29))</f>
        <v>0.30404892477364237</v>
      </c>
      <c r="K29" s="22">
        <f t="shared" si="4"/>
        <v>0.30866252278953921</v>
      </c>
      <c r="L29" s="22">
        <f t="shared" si="5"/>
        <v>0.30866252278953921</v>
      </c>
      <c r="M29" s="228">
        <f t="shared" si="6"/>
        <v>0.30404892477364237</v>
      </c>
      <c r="N29" s="233"/>
      <c r="P29" s="22"/>
      <c r="V29" s="56"/>
      <c r="W29" s="110"/>
      <c r="X29" s="118"/>
      <c r="Y29" s="184">
        <f t="shared" si="9"/>
        <v>1.2161956990945695</v>
      </c>
      <c r="Z29" s="156">
        <f>Poor!Z29</f>
        <v>0.25</v>
      </c>
      <c r="AA29" s="121">
        <f t="shared" si="16"/>
        <v>0.30404892477364237</v>
      </c>
      <c r="AB29" s="156">
        <f>Poor!AB29</f>
        <v>0.25</v>
      </c>
      <c r="AC29" s="121">
        <f t="shared" si="7"/>
        <v>0.30404892477364237</v>
      </c>
      <c r="AD29" s="156">
        <f>Poor!AD29</f>
        <v>0.25</v>
      </c>
      <c r="AE29" s="121">
        <f t="shared" si="8"/>
        <v>0.30404892477364237</v>
      </c>
      <c r="AF29" s="122">
        <f t="shared" si="10"/>
        <v>0.25</v>
      </c>
      <c r="AG29" s="121">
        <f t="shared" si="11"/>
        <v>0.30404892477364237</v>
      </c>
      <c r="AH29" s="123">
        <f t="shared" si="12"/>
        <v>1</v>
      </c>
      <c r="AI29" s="184">
        <f t="shared" si="13"/>
        <v>0.30404892477364237</v>
      </c>
      <c r="AJ29" s="120">
        <f t="shared" si="14"/>
        <v>0.30404892477364237</v>
      </c>
      <c r="AK29" s="119">
        <f t="shared" si="15"/>
        <v>0.30404892477364237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0.3398972503113325</v>
      </c>
      <c r="C30" s="103"/>
      <c r="D30" s="24">
        <f>(D119-B124)</f>
        <v>3.2781331437419352</v>
      </c>
      <c r="E30" s="75">
        <f>Poor!E30</f>
        <v>1</v>
      </c>
      <c r="H30" s="96">
        <f>(E30*F$7/F$9)</f>
        <v>1</v>
      </c>
      <c r="I30" s="29">
        <f>IF(E30&gt;=1,I119-I124,MIN(I119-I124,B30*H30))</f>
        <v>3.2781331437419352</v>
      </c>
      <c r="J30" s="235">
        <f>IF(I$32&lt;=$B$32,I30,$B$32-SUM(J6:J29))</f>
        <v>0.3405155348413329</v>
      </c>
      <c r="K30" s="22">
        <f t="shared" si="4"/>
        <v>0.3398972503113325</v>
      </c>
      <c r="L30" s="22">
        <f>IF(L124=L119,0,IF(K30="",0,(L119-L124)/(B119-B124)*K30))</f>
        <v>0.3398972503113325</v>
      </c>
      <c r="M30" s="175">
        <f t="shared" si="6"/>
        <v>0.3405155348413329</v>
      </c>
      <c r="N30" s="166" t="s">
        <v>86</v>
      </c>
      <c r="O30" s="2"/>
      <c r="P30" s="22"/>
      <c r="Q30" s="56" t="s">
        <v>141</v>
      </c>
      <c r="R30" s="238">
        <f t="shared" ref="R30:T33" si="24">IF(R24&gt;R$23,R24-R$23,0)</f>
        <v>0</v>
      </c>
      <c r="S30" s="238">
        <f t="shared" si="24"/>
        <v>0</v>
      </c>
      <c r="T30" s="238">
        <f t="shared" si="24"/>
        <v>0</v>
      </c>
      <c r="U30" s="56"/>
      <c r="V30" s="56"/>
      <c r="W30" s="110"/>
      <c r="X30" s="118"/>
      <c r="Y30" s="184">
        <f>M30*4</f>
        <v>1.3620621393653316</v>
      </c>
      <c r="Z30" s="122">
        <f>IF($Y30=0,0,AA30/($Y$30))</f>
        <v>4.8134085909502015E-2</v>
      </c>
      <c r="AA30" s="188">
        <f>IF(AA79*4/$I$83+SUM(AA6:AA29)&lt;1,AA79*4/$I$83,1-SUM(AA6:AA29))</f>
        <v>6.5561616030290981E-2</v>
      </c>
      <c r="AB30" s="122">
        <f>IF($Y30=0,0,AC30/($Y$30))</f>
        <v>0.38795352157957536</v>
      </c>
      <c r="AC30" s="188">
        <f>IF(AC79*4/$I$83+SUM(AC6:AC29)&lt;1,AC79*4/$I$83,1-SUM(AC6:AC29))</f>
        <v>0.52841680357699072</v>
      </c>
      <c r="AD30" s="122">
        <f>IF($Y30=0,0,AE30/($Y$30))</f>
        <v>0.11788068353929798</v>
      </c>
      <c r="AE30" s="188">
        <f>IF(AE79*4/$I$83+SUM(AE6:AE29)&lt;1,AE79*4/$I$83,1-SUM(AE6:AE29))</f>
        <v>0.16056081601138383</v>
      </c>
      <c r="AF30" s="122">
        <f>IF($Y30=0,0,AG30/($Y$30))</f>
        <v>8.3223959779549328E-2</v>
      </c>
      <c r="AG30" s="188">
        <f>IF(AG79*4/$I$83+SUM(AG6:AG29)&lt;1,AG79*4/$I$83,1-SUM(AG6:AG29))</f>
        <v>0.11335620470378727</v>
      </c>
      <c r="AH30" s="123">
        <f t="shared" si="12"/>
        <v>0.63719225080792474</v>
      </c>
      <c r="AI30" s="184">
        <f t="shared" si="13"/>
        <v>0.2169738600806132</v>
      </c>
      <c r="AJ30" s="120">
        <f t="shared" si="14"/>
        <v>0.29698920980364085</v>
      </c>
      <c r="AK30" s="119">
        <f t="shared" si="15"/>
        <v>0.13695851035758555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-0.18082577456561699</v>
      </c>
      <c r="M31" s="245">
        <f t="shared" si="6"/>
        <v>0</v>
      </c>
      <c r="N31" s="167">
        <f>M31*I83</f>
        <v>0</v>
      </c>
      <c r="P31" s="22"/>
      <c r="Q31" s="59" t="s">
        <v>142</v>
      </c>
      <c r="R31" s="238">
        <f t="shared" si="24"/>
        <v>0</v>
      </c>
      <c r="S31" s="238">
        <f t="shared" si="24"/>
        <v>0</v>
      </c>
      <c r="T31" s="238">
        <f t="shared" si="24"/>
        <v>0</v>
      </c>
      <c r="U31" s="246">
        <f>T31/$B$81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2">
        <f>SUM(B6:B30)</f>
        <v>1.180825774565617</v>
      </c>
      <c r="C32" s="77">
        <f>SUM(C6:C31)</f>
        <v>2.3865743823755808E-2</v>
      </c>
      <c r="D32" s="24">
        <f>SUM(D6:D30)</f>
        <v>4.1429274118199757</v>
      </c>
      <c r="E32" s="2"/>
      <c r="F32" s="2"/>
      <c r="H32" s="17"/>
      <c r="I32" s="22">
        <f>SUM(I6:I30)</f>
        <v>4.1429274118199757</v>
      </c>
      <c r="J32" s="17"/>
      <c r="L32" s="22">
        <f>SUM(L6:L30)</f>
        <v>1.180825774565617</v>
      </c>
      <c r="M32" s="23"/>
      <c r="N32" s="56"/>
      <c r="O32" s="2"/>
      <c r="P32" s="22"/>
      <c r="Q32" s="56" t="s">
        <v>143</v>
      </c>
      <c r="R32" s="238">
        <f t="shared" si="24"/>
        <v>5324.4367703630051</v>
      </c>
      <c r="S32" s="238">
        <f t="shared" si="24"/>
        <v>5324.4367703630051</v>
      </c>
      <c r="T32" s="238">
        <f t="shared" si="24"/>
        <v>5347.6002758407267</v>
      </c>
      <c r="U32" s="56"/>
      <c r="V32" s="56"/>
      <c r="W32" s="110"/>
      <c r="X32" s="118"/>
      <c r="Y32" s="115">
        <f>SUM(Y6:Y31)</f>
        <v>4.4941666990428786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-2.5906778123755643E-2</v>
      </c>
      <c r="K33" s="14"/>
      <c r="L33" s="11"/>
      <c r="M33" s="30"/>
      <c r="N33" s="168" t="s">
        <v>87</v>
      </c>
      <c r="O33" s="2"/>
      <c r="P33" s="2"/>
      <c r="Q33" s="59" t="s">
        <v>144</v>
      </c>
      <c r="R33" s="238">
        <f t="shared" si="24"/>
        <v>6074.4367703630051</v>
      </c>
      <c r="S33" s="238">
        <f t="shared" si="24"/>
        <v>6074.4367703630051</v>
      </c>
      <c r="T33" s="238">
        <f t="shared" si="24"/>
        <v>6097.6002758407267</v>
      </c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20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21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 t="s">
        <v>145</v>
      </c>
      <c r="R36" s="2"/>
      <c r="S36" s="2"/>
      <c r="T36" s="221">
        <f>T31/I83</f>
        <v>0</v>
      </c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other: Sheep hides</v>
      </c>
      <c r="B37" s="217">
        <f>IF([1]Summ!C1072="",0,[1]Summ!C1072)</f>
        <v>0</v>
      </c>
      <c r="C37" s="217">
        <f>IF([1]Summ!D1072="",0,[1]Summ!D1072)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Other: cattle hides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Onions: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Beans: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 xml:space="preserve">Other root crops: Beetroot </v>
      </c>
      <c r="B44" s="217">
        <f>IF([1]Summ!C1079="",0,[1]Summ!C1079)</f>
        <v>0</v>
      </c>
      <c r="C44" s="217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4"/>
      <c r="S44" s="224"/>
      <c r="T44" s="22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 xml:space="preserve">Tomato: 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Leafy green vegetables (spinach etc)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crop: pumpkin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Other crop: Carrots</v>
      </c>
      <c r="B48" s="217">
        <f>IF([1]Summ!C1083="",0,[1]Summ!C1083)</f>
        <v>0</v>
      </c>
      <c r="C48" s="217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WILD FOODS -- see worksheet Data 3</v>
      </c>
      <c r="B49" s="217">
        <f>IF([1]Summ!C1084="",0,[1]Summ!C1084)</f>
        <v>0</v>
      </c>
      <c r="C49" s="217">
        <f>IF([1]Summ!D1084="",0,[1]Summ!D1084)</f>
        <v>750</v>
      </c>
      <c r="D49" s="38">
        <f t="shared" si="25"/>
        <v>750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750</v>
      </c>
      <c r="J49" s="38">
        <f t="shared" si="32"/>
        <v>-19.430083592816732</v>
      </c>
      <c r="K49" s="40">
        <f t="shared" si="33"/>
        <v>0</v>
      </c>
      <c r="L49" s="22">
        <f t="shared" si="34"/>
        <v>0</v>
      </c>
      <c r="M49" s="24">
        <f t="shared" si="35"/>
        <v>-5.8665711330968399E-4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-4.8575208982041831</v>
      </c>
      <c r="AB49" s="156">
        <f>Poor!AB49</f>
        <v>0.25</v>
      </c>
      <c r="AC49" s="147">
        <f t="shared" si="41"/>
        <v>-4.8575208982041831</v>
      </c>
      <c r="AD49" s="156">
        <f>Poor!AD49</f>
        <v>0.25</v>
      </c>
      <c r="AE49" s="147">
        <f t="shared" si="42"/>
        <v>-4.8575208982041831</v>
      </c>
      <c r="AF49" s="122">
        <f t="shared" si="29"/>
        <v>0.25</v>
      </c>
      <c r="AG49" s="147">
        <f t="shared" si="36"/>
        <v>-4.8575208982041831</v>
      </c>
      <c r="AH49" s="123">
        <f t="shared" si="37"/>
        <v>1</v>
      </c>
      <c r="AI49" s="112">
        <f t="shared" si="37"/>
        <v>-19.430083592816732</v>
      </c>
      <c r="AJ49" s="148">
        <f t="shared" si="38"/>
        <v>-9.7150417964083662</v>
      </c>
      <c r="AK49" s="147">
        <f t="shared" si="39"/>
        <v>-9.7150417964083662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Small business -- see Data2</v>
      </c>
      <c r="B50" s="217">
        <f>IF([1]Summ!C1085="",0,[1]Summ!C1085)</f>
        <v>3600</v>
      </c>
      <c r="C50" s="217">
        <f>IF([1]Summ!D1085="",0,[1]Summ!D1085)</f>
        <v>0</v>
      </c>
      <c r="D50" s="38">
        <f t="shared" si="25"/>
        <v>3600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3600</v>
      </c>
      <c r="J50" s="38">
        <f t="shared" si="32"/>
        <v>3600</v>
      </c>
      <c r="K50" s="40">
        <f t="shared" si="33"/>
        <v>0.10869565217391304</v>
      </c>
      <c r="L50" s="22">
        <f t="shared" si="34"/>
        <v>0.10869565217391304</v>
      </c>
      <c r="M50" s="24">
        <f t="shared" si="35"/>
        <v>0.10869565217391304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900</v>
      </c>
      <c r="AB50" s="156">
        <f>Poor!AB55</f>
        <v>0.25</v>
      </c>
      <c r="AC50" s="147">
        <f t="shared" si="41"/>
        <v>900</v>
      </c>
      <c r="AD50" s="156">
        <f>Poor!AD55</f>
        <v>0.25</v>
      </c>
      <c r="AE50" s="147">
        <f t="shared" si="42"/>
        <v>900</v>
      </c>
      <c r="AF50" s="122">
        <f t="shared" si="29"/>
        <v>0.25</v>
      </c>
      <c r="AG50" s="147">
        <f t="shared" si="36"/>
        <v>900</v>
      </c>
      <c r="AH50" s="123">
        <f t="shared" si="37"/>
        <v>1</v>
      </c>
      <c r="AI50" s="112">
        <f t="shared" si="37"/>
        <v>3600</v>
      </c>
      <c r="AJ50" s="148">
        <f t="shared" si="38"/>
        <v>1800</v>
      </c>
      <c r="AK50" s="147">
        <f t="shared" si="39"/>
        <v>1800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Social development -- see Data2</v>
      </c>
      <c r="B51" s="217">
        <f>IF([1]Summ!C1086="",0,[1]Summ!C1086)</f>
        <v>15720</v>
      </c>
      <c r="C51" s="217">
        <f>IF([1]Summ!D1086="",0,[1]Summ!D1086)</f>
        <v>0</v>
      </c>
      <c r="D51" s="38">
        <f t="shared" si="25"/>
        <v>15720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15720</v>
      </c>
      <c r="J51" s="38">
        <f t="shared" si="32"/>
        <v>15719.999999999998</v>
      </c>
      <c r="K51" s="40">
        <f t="shared" si="33"/>
        <v>0.47463768115942029</v>
      </c>
      <c r="L51" s="22">
        <f t="shared" si="34"/>
        <v>0.47463768115942029</v>
      </c>
      <c r="M51" s="24">
        <f t="shared" si="35"/>
        <v>0.47463768115942023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3929.9999999999995</v>
      </c>
      <c r="AB51" s="156">
        <f>Poor!AB56</f>
        <v>0.25</v>
      </c>
      <c r="AC51" s="147">
        <f t="shared" si="41"/>
        <v>3929.9999999999995</v>
      </c>
      <c r="AD51" s="156">
        <f>Poor!AD56</f>
        <v>0.25</v>
      </c>
      <c r="AE51" s="147">
        <f t="shared" si="42"/>
        <v>3929.9999999999995</v>
      </c>
      <c r="AF51" s="122">
        <f t="shared" si="29"/>
        <v>0.25</v>
      </c>
      <c r="AG51" s="147">
        <f t="shared" si="36"/>
        <v>3929.9999999999995</v>
      </c>
      <c r="AH51" s="123">
        <f t="shared" si="37"/>
        <v>1</v>
      </c>
      <c r="AI51" s="112">
        <f t="shared" si="37"/>
        <v>15719.999999999998</v>
      </c>
      <c r="AJ51" s="148">
        <f t="shared" si="38"/>
        <v>7859.9999999999991</v>
      </c>
      <c r="AK51" s="147">
        <f t="shared" si="39"/>
        <v>7859.9999999999991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Public works -- see Data2</v>
      </c>
      <c r="B52" s="217">
        <f>IF([1]Summ!C1087="",0,[1]Summ!C1087)</f>
        <v>7800</v>
      </c>
      <c r="C52" s="217">
        <f>IF([1]Summ!D1087="",0,[1]Summ!D1087)</f>
        <v>0</v>
      </c>
      <c r="D52" s="38">
        <f t="shared" si="25"/>
        <v>7800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7800</v>
      </c>
      <c r="J52" s="38">
        <f t="shared" si="32"/>
        <v>7800</v>
      </c>
      <c r="K52" s="40">
        <f t="shared" si="33"/>
        <v>0.23550724637681159</v>
      </c>
      <c r="L52" s="22">
        <f t="shared" si="34"/>
        <v>0.23550724637681159</v>
      </c>
      <c r="M52" s="24">
        <f t="shared" si="35"/>
        <v>0.23550724637681159</v>
      </c>
      <c r="N52" s="2"/>
      <c r="O52" s="2"/>
      <c r="P52" s="2"/>
      <c r="Q52" s="2"/>
      <c r="R52" s="221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1950</v>
      </c>
      <c r="AB52" s="156">
        <f>Poor!AB57</f>
        <v>0.25</v>
      </c>
      <c r="AC52" s="147">
        <f t="shared" si="41"/>
        <v>1950</v>
      </c>
      <c r="AD52" s="156">
        <f>Poor!AD57</f>
        <v>0.25</v>
      </c>
      <c r="AE52" s="147">
        <f t="shared" si="42"/>
        <v>1950</v>
      </c>
      <c r="AF52" s="122">
        <f t="shared" si="29"/>
        <v>0.25</v>
      </c>
      <c r="AG52" s="147">
        <f t="shared" si="36"/>
        <v>1950</v>
      </c>
      <c r="AH52" s="123">
        <f t="shared" si="37"/>
        <v>1</v>
      </c>
      <c r="AI52" s="112">
        <f t="shared" si="37"/>
        <v>7800</v>
      </c>
      <c r="AJ52" s="148">
        <f t="shared" si="38"/>
        <v>3900</v>
      </c>
      <c r="AK52" s="147">
        <f t="shared" si="39"/>
        <v>3900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Remittances: no. times per year</v>
      </c>
      <c r="B53" s="217">
        <f>IF([1]Summ!C1088="",0,[1]Summ!C1088)</f>
        <v>6000</v>
      </c>
      <c r="C53" s="217">
        <f>IF([1]Summ!D1088="",0,[1]Summ!D1088)</f>
        <v>0</v>
      </c>
      <c r="D53" s="38">
        <f t="shared" si="25"/>
        <v>6000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6000</v>
      </c>
      <c r="J53" s="38">
        <f t="shared" si="32"/>
        <v>6000</v>
      </c>
      <c r="K53" s="40">
        <f t="shared" si="33"/>
        <v>0.18115942028985507</v>
      </c>
      <c r="L53" s="22">
        <f t="shared" si="34"/>
        <v>0.18115942028985507</v>
      </c>
      <c r="M53" s="24">
        <f t="shared" si="35"/>
        <v>0.18115942028985507</v>
      </c>
      <c r="N53" s="2"/>
      <c r="O53" s="2"/>
      <c r="P53" s="2"/>
      <c r="Q53" s="2"/>
      <c r="R53" s="221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21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21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21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21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21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21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3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33120</v>
      </c>
      <c r="C65" s="39">
        <f>SUM(C37:C64)</f>
        <v>750</v>
      </c>
      <c r="D65" s="42">
        <f>SUM(D37:D64)</f>
        <v>33870</v>
      </c>
      <c r="E65" s="32"/>
      <c r="F65" s="32"/>
      <c r="G65" s="32"/>
      <c r="H65" s="31"/>
      <c r="I65" s="39">
        <f>SUM(I37:I64)</f>
        <v>33870</v>
      </c>
      <c r="J65" s="39">
        <f>SUM(J37:J64)</f>
        <v>33100.569916407185</v>
      </c>
      <c r="K65" s="40">
        <f>SUM(K37:K64)</f>
        <v>1</v>
      </c>
      <c r="L65" s="22">
        <f>SUM(L37:L64)</f>
        <v>1</v>
      </c>
      <c r="M65" s="24">
        <f>SUM(M37:M64)</f>
        <v>0.99941334288669037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6775.1424791017953</v>
      </c>
      <c r="AB65" s="137"/>
      <c r="AC65" s="153">
        <f>SUM(AC37:AC64)</f>
        <v>6775.1424791017953</v>
      </c>
      <c r="AD65" s="137"/>
      <c r="AE65" s="153">
        <f>SUM(AE37:AE64)</f>
        <v>6775.1424791017953</v>
      </c>
      <c r="AF65" s="137"/>
      <c r="AG65" s="153">
        <f>SUM(AG37:AG64)</f>
        <v>6775.1424791017953</v>
      </c>
      <c r="AH65" s="137"/>
      <c r="AI65" s="153">
        <f>SUM(AI37:AI64)</f>
        <v>27100.569916407181</v>
      </c>
      <c r="AJ65" s="153">
        <f>SUM(AJ37:AJ64)</f>
        <v>13550.284958203591</v>
      </c>
      <c r="AK65" s="153">
        <f>SUM(AK37:AK64)</f>
        <v>13550.284958203591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10249.436373711666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10249.436373711666</v>
      </c>
      <c r="J70" s="51">
        <f t="shared" ref="J70:J77" si="44">J124*I$83</f>
        <v>10249.436373711666</v>
      </c>
      <c r="K70" s="40">
        <f>B70/B$76</f>
        <v>0.30946365862655995</v>
      </c>
      <c r="L70" s="22">
        <f t="shared" ref="L70:L74" si="45">(L124*G$37*F$9/F$7)/B$130</f>
        <v>0.30946365862656</v>
      </c>
      <c r="M70" s="24">
        <f>J70/B$76</f>
        <v>0.30946365862655995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2562.3590934279164</v>
      </c>
      <c r="AB70" s="156">
        <f>Poor!AB70</f>
        <v>0.25</v>
      </c>
      <c r="AC70" s="147">
        <f>$J70*AB70</f>
        <v>2562.3590934279164</v>
      </c>
      <c r="AD70" s="156">
        <f>Poor!AD70</f>
        <v>0.25</v>
      </c>
      <c r="AE70" s="147">
        <f>$J70*AD70</f>
        <v>2562.3590934279164</v>
      </c>
      <c r="AF70" s="156">
        <f>Poor!AF70</f>
        <v>0.25</v>
      </c>
      <c r="AG70" s="147">
        <f>$J70*AF70</f>
        <v>2562.3590934279164</v>
      </c>
      <c r="AH70" s="155">
        <f>SUM(Z70,AB70,AD70,AF70)</f>
        <v>1</v>
      </c>
      <c r="AI70" s="147">
        <f>SUM(AA70,AC70,AE70,AG70)</f>
        <v>10249.436373711666</v>
      </c>
      <c r="AJ70" s="148">
        <f>(AA70+AC70)</f>
        <v>5124.7181868558328</v>
      </c>
      <c r="AK70" s="147">
        <f>(AE70+AG70)</f>
        <v>5124.7181868558328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9736.6666666666679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9736.6666666666679</v>
      </c>
      <c r="J71" s="51">
        <f t="shared" si="44"/>
        <v>9736.6666666666679</v>
      </c>
      <c r="K71" s="40">
        <f t="shared" ref="K71:K72" si="47">B71/B$76</f>
        <v>0.29398148148148151</v>
      </c>
      <c r="L71" s="22">
        <f t="shared" si="45"/>
        <v>0.29398148148148157</v>
      </c>
      <c r="M71" s="24">
        <f t="shared" ref="M71:M72" si="48">J71/B$76</f>
        <v>0.29398148148148151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17340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10660.884759691085</v>
      </c>
      <c r="K72" s="40">
        <f t="shared" si="47"/>
        <v>0.52355072463768115</v>
      </c>
      <c r="L72" s="22">
        <f t="shared" si="45"/>
        <v>0.32260778646734489</v>
      </c>
      <c r="M72" s="24">
        <f t="shared" si="48"/>
        <v>0.32188661714043132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750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2.2644927536231884E-2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67.5</v>
      </c>
      <c r="AB73" s="156">
        <f>Poor!AB73</f>
        <v>0.09</v>
      </c>
      <c r="AC73" s="147">
        <f>$H$73*$B$73*AB73</f>
        <v>67.5</v>
      </c>
      <c r="AD73" s="156">
        <f>Poor!AD73</f>
        <v>0.23</v>
      </c>
      <c r="AE73" s="147">
        <f>$H$73*$B$73*AD73</f>
        <v>172.5</v>
      </c>
      <c r="AF73" s="156">
        <f>Poor!AF73</f>
        <v>0.59</v>
      </c>
      <c r="AG73" s="147">
        <f>$H$73*$B$73*AF73</f>
        <v>442.5</v>
      </c>
      <c r="AH73" s="155">
        <f>SUM(Z73,AB73,AD73,AF73)</f>
        <v>1</v>
      </c>
      <c r="AI73" s="147">
        <f>SUM(AA73,AC73,AE73,AG73)</f>
        <v>750</v>
      </c>
      <c r="AJ73" s="148">
        <f>(AA73+AC73)</f>
        <v>135</v>
      </c>
      <c r="AK73" s="147">
        <f>(AE73+AG73)</f>
        <v>615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2449.1270718232045</v>
      </c>
      <c r="C74" s="39"/>
      <c r="D74" s="38"/>
      <c r="E74" s="32"/>
      <c r="F74" s="32"/>
      <c r="G74" s="32"/>
      <c r="H74" s="31"/>
      <c r="I74" s="39">
        <f>I128*I$83</f>
        <v>23620.563626288331</v>
      </c>
      <c r="J74" s="51">
        <f t="shared" si="44"/>
        <v>2453.5821163377641</v>
      </c>
      <c r="K74" s="40">
        <f>B74/B$76</f>
        <v>7.3947073424613666E-2</v>
      </c>
      <c r="L74" s="22">
        <f t="shared" si="45"/>
        <v>7.3947073424613652E-2</v>
      </c>
      <c r="M74" s="24">
        <f>J74/B$76</f>
        <v>7.4081585638217512E-2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118.10093237381972</v>
      </c>
      <c r="AB74" s="156"/>
      <c r="AC74" s="147">
        <f>AC30*$I$83/4</f>
        <v>951.87582251790286</v>
      </c>
      <c r="AD74" s="156"/>
      <c r="AE74" s="147">
        <f>AE30*$I$83/4</f>
        <v>289.22993699369295</v>
      </c>
      <c r="AF74" s="156"/>
      <c r="AG74" s="147">
        <f>AG30*$I$83/4</f>
        <v>204.19681936591559</v>
      </c>
      <c r="AH74" s="155"/>
      <c r="AI74" s="147">
        <f>SUM(AA74,AC74,AE74,AG74)</f>
        <v>1563.4035112513311</v>
      </c>
      <c r="AJ74" s="148">
        <f>(AA74+AC74)</f>
        <v>1069.9767548917225</v>
      </c>
      <c r="AK74" s="147">
        <f>(AE74+AG74)</f>
        <v>493.42675635960853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8103.2690196080221</v>
      </c>
      <c r="AB75" s="158"/>
      <c r="AC75" s="149">
        <f>AA75+AC65-SUM(AC70,AC74)</f>
        <v>11364.176582763999</v>
      </c>
      <c r="AD75" s="158"/>
      <c r="AE75" s="149">
        <f>AC75+AE65-SUM(AE70,AE74)</f>
        <v>15287.730031444185</v>
      </c>
      <c r="AF75" s="158"/>
      <c r="AG75" s="149">
        <f>IF(SUM(AG6:AG29)+((AG65-AG70-$J$75)*4/I$83)&lt;1,0,AG65-AG70-$J$75-(1-SUM(AG6:AG29))*I$83/4)</f>
        <v>4008.5865663079635</v>
      </c>
      <c r="AH75" s="134"/>
      <c r="AI75" s="149">
        <f>AI76-SUM(AI70,AI74)</f>
        <v>15287.730031444185</v>
      </c>
      <c r="AJ75" s="151">
        <f>AJ76-SUM(AJ70,AJ74)</f>
        <v>7355.5900164560353</v>
      </c>
      <c r="AK75" s="149">
        <f>AJ75+AK76-SUM(AK70,AK74)</f>
        <v>15287.730031444185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33120</v>
      </c>
      <c r="C76" s="39"/>
      <c r="D76" s="38"/>
      <c r="E76" s="32"/>
      <c r="F76" s="32"/>
      <c r="G76" s="32"/>
      <c r="H76" s="31"/>
      <c r="I76" s="39">
        <f>I130*I$83</f>
        <v>33870</v>
      </c>
      <c r="J76" s="51">
        <f t="shared" si="44"/>
        <v>33100.569916407185</v>
      </c>
      <c r="K76" s="40">
        <f>SUM(K70:K75)</f>
        <v>1.2235878657065682</v>
      </c>
      <c r="L76" s="22">
        <f>SUM(L70:L75)</f>
        <v>1.0000000000000002</v>
      </c>
      <c r="M76" s="24">
        <f>SUM(M70:M75)</f>
        <v>0.99941334288669026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6775.1424791017953</v>
      </c>
      <c r="AB76" s="137"/>
      <c r="AC76" s="153">
        <f>AC65</f>
        <v>6775.1424791017953</v>
      </c>
      <c r="AD76" s="137"/>
      <c r="AE76" s="153">
        <f>AE65</f>
        <v>6775.1424791017953</v>
      </c>
      <c r="AF76" s="137"/>
      <c r="AG76" s="153">
        <f>AG65</f>
        <v>6775.1424791017953</v>
      </c>
      <c r="AH76" s="137"/>
      <c r="AI76" s="153">
        <f>SUM(AA76,AC76,AE76,AG76)</f>
        <v>27100.569916407181</v>
      </c>
      <c r="AJ76" s="154">
        <f>SUM(AA76,AC76)</f>
        <v>13550.284958203591</v>
      </c>
      <c r="AK76" s="154">
        <f>SUM(AE76,AG76)</f>
        <v>13550.284958203591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9736.6666666666661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4008.5865663079635</v>
      </c>
      <c r="AB78" s="112"/>
      <c r="AC78" s="112">
        <f>IF(AA75&lt;0,0,AA75)</f>
        <v>8103.2690196080221</v>
      </c>
      <c r="AD78" s="112"/>
      <c r="AE78" s="112">
        <f>AC75</f>
        <v>11364.176582763999</v>
      </c>
      <c r="AF78" s="112"/>
      <c r="AG78" s="112">
        <f>AE75</f>
        <v>15287.730031444185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4" t="str">
        <f>[1]Summ!C1037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8221.369951981842</v>
      </c>
      <c r="AB79" s="112"/>
      <c r="AC79" s="112">
        <f>AA79-AA74+AC65-AC70</f>
        <v>12316.052405281902</v>
      </c>
      <c r="AD79" s="112"/>
      <c r="AE79" s="112">
        <f>AC79-AC74+AE65-AE70</f>
        <v>15576.959968437877</v>
      </c>
      <c r="AF79" s="112"/>
      <c r="AG79" s="112">
        <f>AE79-AE74+AG65-AG70</f>
        <v>19500.513417118062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4">
        <f>[1]Summ!C1039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7205.4924527335843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7205.4924527335843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1801.3731131833961</v>
      </c>
      <c r="AB83" s="112"/>
      <c r="AC83" s="165">
        <f>$I$83*AB82/4</f>
        <v>1801.3731131833961</v>
      </c>
      <c r="AD83" s="112"/>
      <c r="AE83" s="165">
        <f>$I$83*AD82/4</f>
        <v>1801.3731131833961</v>
      </c>
      <c r="AF83" s="112"/>
      <c r="AG83" s="165">
        <f>$I$83*AF82/4</f>
        <v>1801.3731131833961</v>
      </c>
      <c r="AH83" s="165">
        <f>SUM(AA83,AC83,AE83,AG83)</f>
        <v>7205.4924527335843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13947.676163412161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13947.676163412161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other: Sheep hides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1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31">
        <f t="shared" si="49"/>
        <v>0</v>
      </c>
      <c r="N91" s="233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Other: cattle hides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1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31">
        <f t="shared" si="49"/>
        <v>0</v>
      </c>
      <c r="N92" s="233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31">
        <f t="shared" si="49"/>
        <v>0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32">
        <f t="shared" si="49"/>
        <v>0</v>
      </c>
      <c r="N94" s="233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32">
        <f t="shared" si="49"/>
        <v>0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Onions: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32">
        <f t="shared" si="49"/>
        <v>0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Beans: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32">
        <f t="shared" si="49"/>
        <v>0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 xml:space="preserve">Other root crops: Beetroot 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32">
        <f t="shared" si="49"/>
        <v>0</v>
      </c>
      <c r="N98" s="233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 xml:space="preserve">Tomato: 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32">
        <f t="shared" si="49"/>
        <v>0</v>
      </c>
      <c r="N99" s="233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Leafy green vegetables (spinach etc)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32">
        <f t="shared" si="49"/>
        <v>0</v>
      </c>
      <c r="N100" s="233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crop: pumpkin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31">
        <f t="shared" si="49"/>
        <v>0</v>
      </c>
      <c r="N101" s="233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Other crop: Carrots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32">
        <f t="shared" si="49"/>
        <v>0</v>
      </c>
      <c r="N102" s="233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WILD FOODS -- see worksheet Data 3</v>
      </c>
      <c r="B103" s="75">
        <f t="shared" si="51"/>
        <v>0</v>
      </c>
      <c r="C103" s="75">
        <f t="shared" si="51"/>
        <v>0.10408726466925501</v>
      </c>
      <c r="D103" s="24">
        <f t="shared" si="52"/>
        <v>0.10408726466925501</v>
      </c>
      <c r="H103" s="24">
        <f t="shared" si="53"/>
        <v>1</v>
      </c>
      <c r="I103" s="22">
        <f t="shared" si="54"/>
        <v>0.10408726466925501</v>
      </c>
      <c r="J103" s="24">
        <f>IF(I$32&lt;=1+I131,I103,L103+J$33*(I103-L103))</f>
        <v>-2.6965656712950193E-3</v>
      </c>
      <c r="K103" s="22">
        <f t="shared" si="56"/>
        <v>0</v>
      </c>
      <c r="L103" s="22">
        <f t="shared" si="57"/>
        <v>0</v>
      </c>
      <c r="M103" s="232">
        <f t="shared" si="49"/>
        <v>-2.6965656712950193E-3</v>
      </c>
      <c r="N103" s="233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Small business -- see Data2</v>
      </c>
      <c r="B104" s="75">
        <f t="shared" si="51"/>
        <v>0.49961887041242403</v>
      </c>
      <c r="C104" s="75">
        <f t="shared" si="51"/>
        <v>0</v>
      </c>
      <c r="D104" s="24">
        <f t="shared" si="52"/>
        <v>0.49961887041242403</v>
      </c>
      <c r="H104" s="24">
        <f t="shared" si="53"/>
        <v>1</v>
      </c>
      <c r="I104" s="22">
        <f t="shared" si="54"/>
        <v>0.49961887041242403</v>
      </c>
      <c r="J104" s="24">
        <f>IF(I$32&lt;=1+I131,I104,L104+J$33*(I104-L104))</f>
        <v>0.49961887041242403</v>
      </c>
      <c r="K104" s="22">
        <f t="shared" si="56"/>
        <v>0.49961887041242403</v>
      </c>
      <c r="L104" s="22">
        <f t="shared" si="57"/>
        <v>0.49961887041242403</v>
      </c>
      <c r="M104" s="232">
        <f t="shared" si="49"/>
        <v>0.49961887041242403</v>
      </c>
      <c r="N104" s="233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Social development -- see Data2</v>
      </c>
      <c r="B105" s="75">
        <f t="shared" si="51"/>
        <v>2.1816690674675847</v>
      </c>
      <c r="C105" s="75">
        <f t="shared" si="51"/>
        <v>0</v>
      </c>
      <c r="D105" s="24">
        <f t="shared" si="52"/>
        <v>2.1816690674675847</v>
      </c>
      <c r="H105" s="24">
        <f t="shared" si="53"/>
        <v>1</v>
      </c>
      <c r="I105" s="22">
        <f t="shared" si="54"/>
        <v>2.1816690674675847</v>
      </c>
      <c r="J105" s="24">
        <f>IF(I$32&lt;=1+I131,I105,L105+J$33*(I105-L105))</f>
        <v>2.1816690674675847</v>
      </c>
      <c r="K105" s="22">
        <f t="shared" si="56"/>
        <v>2.1816690674675847</v>
      </c>
      <c r="L105" s="22">
        <f t="shared" si="57"/>
        <v>2.1816690674675847</v>
      </c>
      <c r="M105" s="232">
        <f t="shared" si="49"/>
        <v>2.1816690674675847</v>
      </c>
      <c r="N105" s="233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Public works -- see Data2</v>
      </c>
      <c r="B106" s="75">
        <f t="shared" si="51"/>
        <v>1.0825075525602521</v>
      </c>
      <c r="C106" s="75">
        <f t="shared" si="51"/>
        <v>0</v>
      </c>
      <c r="D106" s="24">
        <f t="shared" si="52"/>
        <v>1.0825075525602521</v>
      </c>
      <c r="H106" s="24">
        <f t="shared" si="53"/>
        <v>1</v>
      </c>
      <c r="I106" s="22">
        <f t="shared" si="54"/>
        <v>1.0825075525602521</v>
      </c>
      <c r="J106" s="24">
        <f>IF(I$32&lt;=1+I132,I106,L106+J$33*(I106-L106))</f>
        <v>1.0825075525602521</v>
      </c>
      <c r="K106" s="22">
        <f t="shared" si="56"/>
        <v>1.0825075525602521</v>
      </c>
      <c r="L106" s="22">
        <f t="shared" si="57"/>
        <v>1.0825075525602521</v>
      </c>
      <c r="M106" s="232">
        <f>(J106)</f>
        <v>1.0825075525602521</v>
      </c>
      <c r="N106" s="233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Remittances: no. times per year</v>
      </c>
      <c r="B107" s="75">
        <f t="shared" si="51"/>
        <v>0.83269811735404009</v>
      </c>
      <c r="C107" s="75">
        <f t="shared" si="51"/>
        <v>0</v>
      </c>
      <c r="D107" s="24">
        <f t="shared" ref="D107:D118" si="59">(B107+C107)</f>
        <v>0.83269811735404009</v>
      </c>
      <c r="H107" s="24">
        <f t="shared" ref="H107:H118" si="60">(E53*F53/G53*F$7/F$9)</f>
        <v>1</v>
      </c>
      <c r="I107" s="22">
        <f t="shared" ref="I107:I118" si="61">(D107*H107)</f>
        <v>0.83269811735404009</v>
      </c>
      <c r="J107" s="24">
        <f t="shared" ref="J107:J118" si="62">IF(I$32&lt;=1+I133,I107,L107+J$33*(I107-L107))</f>
        <v>0.83269811735404009</v>
      </c>
      <c r="K107" s="22">
        <f t="shared" ref="K107:K118" si="63">(B107)</f>
        <v>0.83269811735404009</v>
      </c>
      <c r="L107" s="22">
        <f t="shared" ref="L107:L118" si="64">(K107*H107)</f>
        <v>0.83269811735404009</v>
      </c>
      <c r="M107" s="232">
        <f t="shared" ref="M107:M118" si="65">(J107)</f>
        <v>0.83269811735404009</v>
      </c>
      <c r="N107" s="233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32">
        <f t="shared" si="65"/>
        <v>0</v>
      </c>
      <c r="N108" s="23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32">
        <f t="shared" si="65"/>
        <v>0</v>
      </c>
      <c r="N109" s="23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32">
        <f t="shared" si="65"/>
        <v>0</v>
      </c>
      <c r="N110" s="23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32">
        <f t="shared" si="65"/>
        <v>0</v>
      </c>
      <c r="N111" s="23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32">
        <f t="shared" si="65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32">
        <f t="shared" si="65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32">
        <f t="shared" si="65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32">
        <f t="shared" si="65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32">
        <f t="shared" si="65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32">
        <f t="shared" si="65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32">
        <f t="shared" si="65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4.5964936077943008</v>
      </c>
      <c r="C119" s="22">
        <f>SUM(C91:C118)</f>
        <v>0.10408726466925501</v>
      </c>
      <c r="D119" s="24">
        <f>SUM(D91:D118)</f>
        <v>4.700580872463556</v>
      </c>
      <c r="E119" s="22"/>
      <c r="F119" s="2"/>
      <c r="G119" s="2"/>
      <c r="H119" s="31"/>
      <c r="I119" s="22">
        <f>SUM(I91:I118)</f>
        <v>4.700580872463556</v>
      </c>
      <c r="J119" s="24">
        <f>SUM(J91:J118)</f>
        <v>4.5937970421230059</v>
      </c>
      <c r="K119" s="22">
        <f>SUM(K91:K118)</f>
        <v>4.5964936077943008</v>
      </c>
      <c r="L119" s="22">
        <f>SUM(L91:L118)</f>
        <v>4.5964936077943008</v>
      </c>
      <c r="M119" s="57">
        <f t="shared" si="49"/>
        <v>4.5937970421230059</v>
      </c>
      <c r="N119" s="22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1.4224477287216206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1.4224477287216206</v>
      </c>
      <c r="J124" s="241">
        <f>IF(SUMPRODUCT($B$124:$B124,$H$124:$H124)&lt;J$119,($B124*$H124),J$119)</f>
        <v>1.4224477287216206</v>
      </c>
      <c r="K124" s="29">
        <f>(B124)</f>
        <v>1.4224477287216206</v>
      </c>
      <c r="L124" s="29">
        <f>IF(SUMPRODUCT($B$124:$B124,$H$124:$H124)&lt;L$119,($B124*$H124),L$119)</f>
        <v>1.4224477287216206</v>
      </c>
      <c r="M124" s="244">
        <f t="shared" si="66"/>
        <v>1.4224477287216206</v>
      </c>
      <c r="N124" s="58"/>
      <c r="O124" s="174">
        <f>B124*H124</f>
        <v>1.4224477287216206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1.3512840004395286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1.3512840004395286</v>
      </c>
      <c r="J125" s="241">
        <f>IF(SUMPRODUCT($B$124:$B125,$H$124:$H125)&lt;J$119,($B125*$H125),IF(SUMPRODUCT($B$124:$B124,$H$124:$H124)&lt;J$119,J$119-SUMPRODUCT($B$124:$B124,$H$124:$H124),0))</f>
        <v>1.3512840004395286</v>
      </c>
      <c r="K125" s="29">
        <f>(B125)</f>
        <v>1.3512840004395286</v>
      </c>
      <c r="L125" s="29">
        <f>IF(SUMPRODUCT($B$124:$B125,$H$124:$H125)&lt;L$119,($B125*$H125),IF(SUMPRODUCT($B$124:$B124,$H$124:$H124)&lt;L$119,L$119-SUMPRODUCT($B$124:$B124,$H$124:$H124),0))</f>
        <v>1.3512840004395286</v>
      </c>
      <c r="M125" s="244">
        <f t="shared" si="66"/>
        <v>1.3512840004395286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2.4064975591531756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1.479549778120524</v>
      </c>
      <c r="K126" s="29">
        <f t="shared" ref="K126:K127" si="67">(B126)</f>
        <v>2.4064975591531756</v>
      </c>
      <c r="L126" s="29">
        <f>IF(SUMPRODUCT($B$124:$B126,$H$124:$H126)&lt;(L$119-L$128),($B126*$H126),IF(SUMPRODUCT($B$124:$B125,$H$124:$H125)&lt;(L$119-L$128),L$119-L$128-SUMPRODUCT($B$124:$B125,$H$124:$H125),0))</f>
        <v>1.4828646283218196</v>
      </c>
      <c r="M126" s="244">
        <f t="shared" si="66"/>
        <v>1.479549778120524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0.10408726466925501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0.10408726466925501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4">
        <f t="shared" si="66"/>
        <v>0</v>
      </c>
      <c r="N127" s="58"/>
      <c r="O127" s="174">
        <f>B127*H127</f>
        <v>0.10408726466925501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0.3398972503113325</v>
      </c>
      <c r="C128" s="2"/>
      <c r="D128" s="31"/>
      <c r="E128" s="2"/>
      <c r="F128" s="2"/>
      <c r="G128" s="2"/>
      <c r="H128" s="24"/>
      <c r="I128" s="29">
        <f>(I30)</f>
        <v>3.2781331437419352</v>
      </c>
      <c r="J128" s="232">
        <f>(J30)</f>
        <v>0.3405155348413329</v>
      </c>
      <c r="K128" s="29">
        <f>(B128)</f>
        <v>0.3398972503113325</v>
      </c>
      <c r="L128" s="29">
        <f>IF(L124=L119,0,(L119-L124)/(B119-B124)*K128)</f>
        <v>0.3398972503113325</v>
      </c>
      <c r="M128" s="244">
        <f t="shared" si="66"/>
        <v>0.3405155348413329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2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4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4.5964936077943008</v>
      </c>
      <c r="C130" s="2"/>
      <c r="D130" s="31"/>
      <c r="E130" s="2"/>
      <c r="F130" s="2"/>
      <c r="G130" s="2"/>
      <c r="H130" s="24"/>
      <c r="I130" s="29">
        <f>(I119)</f>
        <v>4.700580872463556</v>
      </c>
      <c r="J130" s="232">
        <f>(J119)</f>
        <v>4.5937970421230059</v>
      </c>
      <c r="K130" s="29">
        <f>(B130)</f>
        <v>4.5964936077943008</v>
      </c>
      <c r="L130" s="29">
        <f>(L119)</f>
        <v>4.5964936077943008</v>
      </c>
      <c r="M130" s="244">
        <f t="shared" si="66"/>
        <v>4.5937970421230059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1.3512840004395281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1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59" priority="273" operator="equal">
      <formula>16</formula>
    </cfRule>
    <cfRule type="cellIs" dxfId="558" priority="274" operator="equal">
      <formula>15</formula>
    </cfRule>
    <cfRule type="cellIs" dxfId="557" priority="275" operator="equal">
      <formula>14</formula>
    </cfRule>
    <cfRule type="cellIs" dxfId="556" priority="276" operator="equal">
      <formula>13</formula>
    </cfRule>
    <cfRule type="cellIs" dxfId="555" priority="277" operator="equal">
      <formula>12</formula>
    </cfRule>
    <cfRule type="cellIs" dxfId="554" priority="278" operator="equal">
      <formula>11</formula>
    </cfRule>
    <cfRule type="cellIs" dxfId="553" priority="279" operator="equal">
      <formula>10</formula>
    </cfRule>
    <cfRule type="cellIs" dxfId="552" priority="280" operator="equal">
      <formula>9</formula>
    </cfRule>
    <cfRule type="cellIs" dxfId="551" priority="281" operator="equal">
      <formula>8</formula>
    </cfRule>
    <cfRule type="cellIs" dxfId="550" priority="282" operator="equal">
      <formula>7</formula>
    </cfRule>
    <cfRule type="cellIs" dxfId="549" priority="283" operator="equal">
      <formula>6</formula>
    </cfRule>
    <cfRule type="cellIs" dxfId="548" priority="284" operator="equal">
      <formula>5</formula>
    </cfRule>
    <cfRule type="cellIs" dxfId="547" priority="285" operator="equal">
      <formula>4</formula>
    </cfRule>
    <cfRule type="cellIs" dxfId="546" priority="286" operator="equal">
      <formula>3</formula>
    </cfRule>
    <cfRule type="cellIs" dxfId="545" priority="287" operator="equal">
      <formula>2</formula>
    </cfRule>
    <cfRule type="cellIs" dxfId="544" priority="288" operator="equal">
      <formula>1</formula>
    </cfRule>
  </conditionalFormatting>
  <conditionalFormatting sqref="N29">
    <cfRule type="cellIs" dxfId="543" priority="257" operator="equal">
      <formula>16</formula>
    </cfRule>
    <cfRule type="cellIs" dxfId="542" priority="258" operator="equal">
      <formula>15</formula>
    </cfRule>
    <cfRule type="cellIs" dxfId="541" priority="259" operator="equal">
      <formula>14</formula>
    </cfRule>
    <cfRule type="cellIs" dxfId="540" priority="260" operator="equal">
      <formula>13</formula>
    </cfRule>
    <cfRule type="cellIs" dxfId="539" priority="261" operator="equal">
      <formula>12</formula>
    </cfRule>
    <cfRule type="cellIs" dxfId="538" priority="262" operator="equal">
      <formula>11</formula>
    </cfRule>
    <cfRule type="cellIs" dxfId="537" priority="263" operator="equal">
      <formula>10</formula>
    </cfRule>
    <cfRule type="cellIs" dxfId="536" priority="264" operator="equal">
      <formula>9</formula>
    </cfRule>
    <cfRule type="cellIs" dxfId="535" priority="265" operator="equal">
      <formula>8</formula>
    </cfRule>
    <cfRule type="cellIs" dxfId="534" priority="266" operator="equal">
      <formula>7</formula>
    </cfRule>
    <cfRule type="cellIs" dxfId="533" priority="267" operator="equal">
      <formula>6</formula>
    </cfRule>
    <cfRule type="cellIs" dxfId="532" priority="268" operator="equal">
      <formula>5</formula>
    </cfRule>
    <cfRule type="cellIs" dxfId="531" priority="269" operator="equal">
      <formula>4</formula>
    </cfRule>
    <cfRule type="cellIs" dxfId="530" priority="270" operator="equal">
      <formula>3</formula>
    </cfRule>
    <cfRule type="cellIs" dxfId="529" priority="271" operator="equal">
      <formula>2</formula>
    </cfRule>
    <cfRule type="cellIs" dxfId="528" priority="272" operator="equal">
      <formula>1</formula>
    </cfRule>
  </conditionalFormatting>
  <conditionalFormatting sqref="N119">
    <cfRule type="cellIs" dxfId="527" priority="241" operator="equal">
      <formula>16</formula>
    </cfRule>
    <cfRule type="cellIs" dxfId="526" priority="242" operator="equal">
      <formula>15</formula>
    </cfRule>
    <cfRule type="cellIs" dxfId="525" priority="243" operator="equal">
      <formula>14</formula>
    </cfRule>
    <cfRule type="cellIs" dxfId="524" priority="244" operator="equal">
      <formula>13</formula>
    </cfRule>
    <cfRule type="cellIs" dxfId="523" priority="245" operator="equal">
      <formula>12</formula>
    </cfRule>
    <cfRule type="cellIs" dxfId="522" priority="246" operator="equal">
      <formula>11</formula>
    </cfRule>
    <cfRule type="cellIs" dxfId="521" priority="247" operator="equal">
      <formula>10</formula>
    </cfRule>
    <cfRule type="cellIs" dxfId="520" priority="248" operator="equal">
      <formula>9</formula>
    </cfRule>
    <cfRule type="cellIs" dxfId="519" priority="249" operator="equal">
      <formula>8</formula>
    </cfRule>
    <cfRule type="cellIs" dxfId="518" priority="250" operator="equal">
      <formula>7</formula>
    </cfRule>
    <cfRule type="cellIs" dxfId="517" priority="251" operator="equal">
      <formula>6</formula>
    </cfRule>
    <cfRule type="cellIs" dxfId="516" priority="252" operator="equal">
      <formula>5</formula>
    </cfRule>
    <cfRule type="cellIs" dxfId="515" priority="253" operator="equal">
      <formula>4</formula>
    </cfRule>
    <cfRule type="cellIs" dxfId="514" priority="254" operator="equal">
      <formula>3</formula>
    </cfRule>
    <cfRule type="cellIs" dxfId="513" priority="255" operator="equal">
      <formula>2</formula>
    </cfRule>
    <cfRule type="cellIs" dxfId="512" priority="256" operator="equal">
      <formula>1</formula>
    </cfRule>
  </conditionalFormatting>
  <conditionalFormatting sqref="N27:N28">
    <cfRule type="cellIs" dxfId="511" priority="193" operator="equal">
      <formula>16</formula>
    </cfRule>
    <cfRule type="cellIs" dxfId="510" priority="194" operator="equal">
      <formula>15</formula>
    </cfRule>
    <cfRule type="cellIs" dxfId="509" priority="195" operator="equal">
      <formula>14</formula>
    </cfRule>
    <cfRule type="cellIs" dxfId="508" priority="196" operator="equal">
      <formula>13</formula>
    </cfRule>
    <cfRule type="cellIs" dxfId="507" priority="197" operator="equal">
      <formula>12</formula>
    </cfRule>
    <cfRule type="cellIs" dxfId="506" priority="198" operator="equal">
      <formula>11</formula>
    </cfRule>
    <cfRule type="cellIs" dxfId="505" priority="199" operator="equal">
      <formula>10</formula>
    </cfRule>
    <cfRule type="cellIs" dxfId="504" priority="200" operator="equal">
      <formula>9</formula>
    </cfRule>
    <cfRule type="cellIs" dxfId="503" priority="201" operator="equal">
      <formula>8</formula>
    </cfRule>
    <cfRule type="cellIs" dxfId="502" priority="202" operator="equal">
      <formula>7</formula>
    </cfRule>
    <cfRule type="cellIs" dxfId="501" priority="203" operator="equal">
      <formula>6</formula>
    </cfRule>
    <cfRule type="cellIs" dxfId="500" priority="204" operator="equal">
      <formula>5</formula>
    </cfRule>
    <cfRule type="cellIs" dxfId="499" priority="205" operator="equal">
      <formula>4</formula>
    </cfRule>
    <cfRule type="cellIs" dxfId="498" priority="206" operator="equal">
      <formula>3</formula>
    </cfRule>
    <cfRule type="cellIs" dxfId="497" priority="207" operator="equal">
      <formula>2</formula>
    </cfRule>
    <cfRule type="cellIs" dxfId="496" priority="208" operator="equal">
      <formula>1</formula>
    </cfRule>
  </conditionalFormatting>
  <conditionalFormatting sqref="N6:N26">
    <cfRule type="cellIs" dxfId="495" priority="81" operator="equal">
      <formula>16</formula>
    </cfRule>
    <cfRule type="cellIs" dxfId="494" priority="82" operator="equal">
      <formula>15</formula>
    </cfRule>
    <cfRule type="cellIs" dxfId="493" priority="83" operator="equal">
      <formula>14</formula>
    </cfRule>
    <cfRule type="cellIs" dxfId="492" priority="84" operator="equal">
      <formula>13</formula>
    </cfRule>
    <cfRule type="cellIs" dxfId="491" priority="85" operator="equal">
      <formula>12</formula>
    </cfRule>
    <cfRule type="cellIs" dxfId="490" priority="86" operator="equal">
      <formula>11</formula>
    </cfRule>
    <cfRule type="cellIs" dxfId="489" priority="87" operator="equal">
      <formula>10</formula>
    </cfRule>
    <cfRule type="cellIs" dxfId="488" priority="88" operator="equal">
      <formula>9</formula>
    </cfRule>
    <cfRule type="cellIs" dxfId="487" priority="89" operator="equal">
      <formula>8</formula>
    </cfRule>
    <cfRule type="cellIs" dxfId="486" priority="90" operator="equal">
      <formula>7</formula>
    </cfRule>
    <cfRule type="cellIs" dxfId="485" priority="91" operator="equal">
      <formula>6</formula>
    </cfRule>
    <cfRule type="cellIs" dxfId="484" priority="92" operator="equal">
      <formula>5</formula>
    </cfRule>
    <cfRule type="cellIs" dxfId="483" priority="93" operator="equal">
      <formula>4</formula>
    </cfRule>
    <cfRule type="cellIs" dxfId="482" priority="94" operator="equal">
      <formula>3</formula>
    </cfRule>
    <cfRule type="cellIs" dxfId="481" priority="95" operator="equal">
      <formula>2</formula>
    </cfRule>
    <cfRule type="cellIs" dxfId="480" priority="96" operator="equal">
      <formula>1</formula>
    </cfRule>
  </conditionalFormatting>
  <conditionalFormatting sqref="N113:N118">
    <cfRule type="cellIs" dxfId="479" priority="65" operator="equal">
      <formula>16</formula>
    </cfRule>
    <cfRule type="cellIs" dxfId="478" priority="66" operator="equal">
      <formula>15</formula>
    </cfRule>
    <cfRule type="cellIs" dxfId="477" priority="67" operator="equal">
      <formula>14</formula>
    </cfRule>
    <cfRule type="cellIs" dxfId="476" priority="68" operator="equal">
      <formula>13</formula>
    </cfRule>
    <cfRule type="cellIs" dxfId="475" priority="69" operator="equal">
      <formula>12</formula>
    </cfRule>
    <cfRule type="cellIs" dxfId="474" priority="70" operator="equal">
      <formula>11</formula>
    </cfRule>
    <cfRule type="cellIs" dxfId="473" priority="71" operator="equal">
      <formula>10</formula>
    </cfRule>
    <cfRule type="cellIs" dxfId="472" priority="72" operator="equal">
      <formula>9</formula>
    </cfRule>
    <cfRule type="cellIs" dxfId="471" priority="73" operator="equal">
      <formula>8</formula>
    </cfRule>
    <cfRule type="cellIs" dxfId="470" priority="74" operator="equal">
      <formula>7</formula>
    </cfRule>
    <cfRule type="cellIs" dxfId="469" priority="75" operator="equal">
      <formula>6</formula>
    </cfRule>
    <cfRule type="cellIs" dxfId="468" priority="76" operator="equal">
      <formula>5</formula>
    </cfRule>
    <cfRule type="cellIs" dxfId="467" priority="77" operator="equal">
      <formula>4</formula>
    </cfRule>
    <cfRule type="cellIs" dxfId="466" priority="78" operator="equal">
      <formula>3</formula>
    </cfRule>
    <cfRule type="cellIs" dxfId="465" priority="79" operator="equal">
      <formula>2</formula>
    </cfRule>
    <cfRule type="cellIs" dxfId="464" priority="80" operator="equal">
      <formula>1</formula>
    </cfRule>
  </conditionalFormatting>
  <conditionalFormatting sqref="N112">
    <cfRule type="cellIs" dxfId="463" priority="49" operator="equal">
      <formula>16</formula>
    </cfRule>
    <cfRule type="cellIs" dxfId="462" priority="50" operator="equal">
      <formula>15</formula>
    </cfRule>
    <cfRule type="cellIs" dxfId="461" priority="51" operator="equal">
      <formula>14</formula>
    </cfRule>
    <cfRule type="cellIs" dxfId="460" priority="52" operator="equal">
      <formula>13</formula>
    </cfRule>
    <cfRule type="cellIs" dxfId="459" priority="53" operator="equal">
      <formula>12</formula>
    </cfRule>
    <cfRule type="cellIs" dxfId="458" priority="54" operator="equal">
      <formula>11</formula>
    </cfRule>
    <cfRule type="cellIs" dxfId="457" priority="55" operator="equal">
      <formula>10</formula>
    </cfRule>
    <cfRule type="cellIs" dxfId="456" priority="56" operator="equal">
      <formula>9</formula>
    </cfRule>
    <cfRule type="cellIs" dxfId="455" priority="57" operator="equal">
      <formula>8</formula>
    </cfRule>
    <cfRule type="cellIs" dxfId="454" priority="58" operator="equal">
      <formula>7</formula>
    </cfRule>
    <cfRule type="cellIs" dxfId="453" priority="59" operator="equal">
      <formula>6</formula>
    </cfRule>
    <cfRule type="cellIs" dxfId="452" priority="60" operator="equal">
      <formula>5</formula>
    </cfRule>
    <cfRule type="cellIs" dxfId="451" priority="61" operator="equal">
      <formula>4</formula>
    </cfRule>
    <cfRule type="cellIs" dxfId="450" priority="62" operator="equal">
      <formula>3</formula>
    </cfRule>
    <cfRule type="cellIs" dxfId="449" priority="63" operator="equal">
      <formula>2</formula>
    </cfRule>
    <cfRule type="cellIs" dxfId="448" priority="64" operator="equal">
      <formula>1</formula>
    </cfRule>
  </conditionalFormatting>
  <conditionalFormatting sqref="N111">
    <cfRule type="cellIs" dxfId="447" priority="33" operator="equal">
      <formula>16</formula>
    </cfRule>
    <cfRule type="cellIs" dxfId="446" priority="34" operator="equal">
      <formula>15</formula>
    </cfRule>
    <cfRule type="cellIs" dxfId="445" priority="35" operator="equal">
      <formula>14</formula>
    </cfRule>
    <cfRule type="cellIs" dxfId="444" priority="36" operator="equal">
      <formula>13</formula>
    </cfRule>
    <cfRule type="cellIs" dxfId="443" priority="37" operator="equal">
      <formula>12</formula>
    </cfRule>
    <cfRule type="cellIs" dxfId="442" priority="38" operator="equal">
      <formula>11</formula>
    </cfRule>
    <cfRule type="cellIs" dxfId="441" priority="39" operator="equal">
      <formula>10</formula>
    </cfRule>
    <cfRule type="cellIs" dxfId="440" priority="40" operator="equal">
      <formula>9</formula>
    </cfRule>
    <cfRule type="cellIs" dxfId="439" priority="41" operator="equal">
      <formula>8</formula>
    </cfRule>
    <cfRule type="cellIs" dxfId="438" priority="42" operator="equal">
      <formula>7</formula>
    </cfRule>
    <cfRule type="cellIs" dxfId="437" priority="43" operator="equal">
      <formula>6</formula>
    </cfRule>
    <cfRule type="cellIs" dxfId="436" priority="44" operator="equal">
      <formula>5</formula>
    </cfRule>
    <cfRule type="cellIs" dxfId="435" priority="45" operator="equal">
      <formula>4</formula>
    </cfRule>
    <cfRule type="cellIs" dxfId="434" priority="46" operator="equal">
      <formula>3</formula>
    </cfRule>
    <cfRule type="cellIs" dxfId="433" priority="47" operator="equal">
      <formula>2</formula>
    </cfRule>
    <cfRule type="cellIs" dxfId="432" priority="48" operator="equal">
      <formula>1</formula>
    </cfRule>
  </conditionalFormatting>
  <conditionalFormatting sqref="N91:N104">
    <cfRule type="cellIs" dxfId="431" priority="17" operator="equal">
      <formula>16</formula>
    </cfRule>
    <cfRule type="cellIs" dxfId="430" priority="18" operator="equal">
      <formula>15</formula>
    </cfRule>
    <cfRule type="cellIs" dxfId="429" priority="19" operator="equal">
      <formula>14</formula>
    </cfRule>
    <cfRule type="cellIs" dxfId="428" priority="20" operator="equal">
      <formula>13</formula>
    </cfRule>
    <cfRule type="cellIs" dxfId="427" priority="21" operator="equal">
      <formula>12</formula>
    </cfRule>
    <cfRule type="cellIs" dxfId="426" priority="22" operator="equal">
      <formula>11</formula>
    </cfRule>
    <cfRule type="cellIs" dxfId="425" priority="23" operator="equal">
      <formula>10</formula>
    </cfRule>
    <cfRule type="cellIs" dxfId="424" priority="24" operator="equal">
      <formula>9</formula>
    </cfRule>
    <cfRule type="cellIs" dxfId="423" priority="25" operator="equal">
      <formula>8</formula>
    </cfRule>
    <cfRule type="cellIs" dxfId="422" priority="26" operator="equal">
      <formula>7</formula>
    </cfRule>
    <cfRule type="cellIs" dxfId="421" priority="27" operator="equal">
      <formula>6</formula>
    </cfRule>
    <cfRule type="cellIs" dxfId="420" priority="28" operator="equal">
      <formula>5</formula>
    </cfRule>
    <cfRule type="cellIs" dxfId="419" priority="29" operator="equal">
      <formula>4</formula>
    </cfRule>
    <cfRule type="cellIs" dxfId="418" priority="30" operator="equal">
      <formula>3</formula>
    </cfRule>
    <cfRule type="cellIs" dxfId="417" priority="31" operator="equal">
      <formula>2</formula>
    </cfRule>
    <cfRule type="cellIs" dxfId="416" priority="32" operator="equal">
      <formula>1</formula>
    </cfRule>
  </conditionalFormatting>
  <conditionalFormatting sqref="N105:N110">
    <cfRule type="cellIs" dxfId="415" priority="1" operator="equal">
      <formula>16</formula>
    </cfRule>
    <cfRule type="cellIs" dxfId="414" priority="2" operator="equal">
      <formula>15</formula>
    </cfRule>
    <cfRule type="cellIs" dxfId="413" priority="3" operator="equal">
      <formula>14</formula>
    </cfRule>
    <cfRule type="cellIs" dxfId="412" priority="4" operator="equal">
      <formula>13</formula>
    </cfRule>
    <cfRule type="cellIs" dxfId="411" priority="5" operator="equal">
      <formula>12</formula>
    </cfRule>
    <cfRule type="cellIs" dxfId="410" priority="6" operator="equal">
      <formula>11</formula>
    </cfRule>
    <cfRule type="cellIs" dxfId="409" priority="7" operator="equal">
      <formula>10</formula>
    </cfRule>
    <cfRule type="cellIs" dxfId="408" priority="8" operator="equal">
      <formula>9</formula>
    </cfRule>
    <cfRule type="cellIs" dxfId="407" priority="9" operator="equal">
      <formula>8</formula>
    </cfRule>
    <cfRule type="cellIs" dxfId="406" priority="10" operator="equal">
      <formula>7</formula>
    </cfRule>
    <cfRule type="cellIs" dxfId="405" priority="11" operator="equal">
      <formula>6</formula>
    </cfRule>
    <cfRule type="cellIs" dxfId="404" priority="12" operator="equal">
      <formula>5</formula>
    </cfRule>
    <cfRule type="cellIs" dxfId="403" priority="13" operator="equal">
      <formula>4</formula>
    </cfRule>
    <cfRule type="cellIs" dxfId="402" priority="14" operator="equal">
      <formula>3</formula>
    </cfRule>
    <cfRule type="cellIs" dxfId="401" priority="15" operator="equal">
      <formula>2</formula>
    </cfRule>
    <cfRule type="cellIs" dxfId="40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1" sqref="N3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ZAOCC: 59209</v>
      </c>
      <c r="B1" s="251" t="str">
        <f>[1]WB!$A$2</f>
        <v>Free State Open Access Cattle and Crops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3" t="s">
        <v>105</v>
      </c>
      <c r="AA1" s="264"/>
      <c r="AB1" s="263" t="s">
        <v>106</v>
      </c>
      <c r="AC1" s="264"/>
      <c r="AD1" s="263" t="s">
        <v>107</v>
      </c>
      <c r="AE1" s="264"/>
      <c r="AF1" s="263" t="s">
        <v>108</v>
      </c>
      <c r="AG1" s="264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1" t="s">
        <v>109</v>
      </c>
      <c r="AA2" s="265"/>
      <c r="AB2" s="261" t="s">
        <v>110</v>
      </c>
      <c r="AC2" s="265"/>
      <c r="AD2" s="261" t="s">
        <v>111</v>
      </c>
      <c r="AE2" s="265"/>
      <c r="AF2" s="261" t="s">
        <v>112</v>
      </c>
      <c r="AG2" s="265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6">
        <f>IF([1]Summ!E1044="",0,[1]Summ!E1044)</f>
        <v>0.10346201743462018</v>
      </c>
      <c r="C6" s="216">
        <f>IF([1]Summ!F1044="",0,[1]Summ!F1044)</f>
        <v>0</v>
      </c>
      <c r="D6" s="24">
        <f t="shared" ref="D6:D16" si="0">SUM(B6,C6)</f>
        <v>0.10346201743462018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0.10346201743462018</v>
      </c>
      <c r="J6" s="24">
        <f t="shared" ref="J6:J13" si="3">IF(I$32&lt;=1+I$131,I6,B6*H6+J$33*(I6-B6*H6))</f>
        <v>0.10346201743462018</v>
      </c>
      <c r="K6" s="22">
        <f t="shared" ref="K6:K31" si="4">B6</f>
        <v>0.10346201743462018</v>
      </c>
      <c r="L6" s="22">
        <f t="shared" ref="L6:L29" si="5">IF(K6="","",K6*H6)</f>
        <v>0.10346201743462018</v>
      </c>
      <c r="M6" s="228">
        <f t="shared" ref="M6:M31" si="6">J6</f>
        <v>0.10346201743462018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0.41384806973848071</v>
      </c>
      <c r="Z6" s="116">
        <v>0.17</v>
      </c>
      <c r="AA6" s="121">
        <f>$M6*Z6*4</f>
        <v>7.0354171855541728E-2</v>
      </c>
      <c r="AB6" s="116">
        <v>0.17</v>
      </c>
      <c r="AC6" s="121">
        <f t="shared" ref="AC6:AC29" si="7">$M6*AB6*4</f>
        <v>7.0354171855541728E-2</v>
      </c>
      <c r="AD6" s="116">
        <v>0.33</v>
      </c>
      <c r="AE6" s="121">
        <f t="shared" ref="AE6:AE29" si="8">$M6*AD6*4</f>
        <v>0.13656986301369864</v>
      </c>
      <c r="AF6" s="122">
        <f>1-SUM(Z6,AB6,AD6)</f>
        <v>0.32999999999999996</v>
      </c>
      <c r="AG6" s="121">
        <f>$M6*AF6*4</f>
        <v>0.13656986301369861</v>
      </c>
      <c r="AH6" s="123">
        <f>SUM(Z6,AB6,AD6,AF6)</f>
        <v>1</v>
      </c>
      <c r="AI6" s="184">
        <f>SUM(AA6,AC6,AE6,AG6)/4</f>
        <v>0.10346201743462018</v>
      </c>
      <c r="AJ6" s="120">
        <f>(AA6+AC6)/2</f>
        <v>7.0354171855541728E-2</v>
      </c>
      <c r="AK6" s="119">
        <f>(AE6+AG6)/2</f>
        <v>0.13656986301369861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6">
        <f>IF([1]Summ!E1045="",0,[1]Summ!E1045)</f>
        <v>6.0074719800747203E-2</v>
      </c>
      <c r="C7" s="216">
        <f>IF([1]Summ!F1045="",0,[1]Summ!F1045)</f>
        <v>0</v>
      </c>
      <c r="D7" s="24">
        <f t="shared" si="0"/>
        <v>6.0074719800747203E-2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6.0074719800747203E-2</v>
      </c>
      <c r="J7" s="24">
        <f t="shared" si="3"/>
        <v>6.0074719800747203E-2</v>
      </c>
      <c r="K7" s="22">
        <f t="shared" si="4"/>
        <v>6.0074719800747203E-2</v>
      </c>
      <c r="L7" s="22">
        <f t="shared" si="5"/>
        <v>6.0074719800747203E-2</v>
      </c>
      <c r="M7" s="228">
        <f t="shared" si="6"/>
        <v>6.0074719800747203E-2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1061.3833954332665</v>
      </c>
      <c r="S7" s="226">
        <f>IF($B$81=0,0,(SUMIF($N$6:$N$28,$U7,L$6:L$28)+SUMIF($N$91:$N$118,$U7,L$91:L$118))*$B$83*$H$84*Poor!$B$81/$B$81)</f>
        <v>1061.3833954332665</v>
      </c>
      <c r="T7" s="226">
        <f>IF($B$81=0,0,(SUMIF($N$6:$N$28,$U7,M$6:M$28)+SUMIF($N$91:$N$118,$U7,M$91:M$118))*$B$83*$H$84*Poor!$B$81/$B$81)</f>
        <v>1061.1756324292303</v>
      </c>
      <c r="U7" s="227">
        <v>1</v>
      </c>
      <c r="V7" s="56"/>
      <c r="W7" s="115"/>
      <c r="X7" s="124">
        <v>4</v>
      </c>
      <c r="Y7" s="184">
        <f t="shared" ref="Y7:Y29" si="9">M7*4</f>
        <v>0.24029887920298881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0.24029887920298881</v>
      </c>
      <c r="AH7" s="123">
        <f t="shared" ref="AH7:AH30" si="12">SUM(Z7,AB7,AD7,AF7)</f>
        <v>1</v>
      </c>
      <c r="AI7" s="184">
        <f t="shared" ref="AI7:AI30" si="13">SUM(AA7,AC7,AE7,AG7)/4</f>
        <v>6.0074719800747203E-2</v>
      </c>
      <c r="AJ7" s="120">
        <f t="shared" ref="AJ7:AJ31" si="14">(AA7+AC7)/2</f>
        <v>0</v>
      </c>
      <c r="AK7" s="119">
        <f t="shared" ref="AK7:AK31" si="15">(AE7+AG7)/2</f>
        <v>0.12014943960149441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6">
        <f>IF([1]Summ!E1046="",0,[1]Summ!E1046)</f>
        <v>4.7251400996264009E-3</v>
      </c>
      <c r="C8" s="216">
        <f>IF([1]Summ!F1046="",0,[1]Summ!F1046)</f>
        <v>0</v>
      </c>
      <c r="D8" s="24">
        <f t="shared" si="0"/>
        <v>4.7251400996264009E-3</v>
      </c>
      <c r="E8" s="26">
        <v>1</v>
      </c>
      <c r="F8" s="22" t="s">
        <v>23</v>
      </c>
      <c r="H8" s="24">
        <f t="shared" si="1"/>
        <v>1</v>
      </c>
      <c r="I8" s="22">
        <f t="shared" si="2"/>
        <v>4.7251400996264009E-3</v>
      </c>
      <c r="J8" s="24">
        <f t="shared" si="3"/>
        <v>4.7251400996264009E-3</v>
      </c>
      <c r="K8" s="22">
        <f t="shared" si="4"/>
        <v>4.7251400996264009E-3</v>
      </c>
      <c r="L8" s="22">
        <f t="shared" si="5"/>
        <v>4.7251400996264009E-3</v>
      </c>
      <c r="M8" s="228">
        <f t="shared" si="6"/>
        <v>4.7251400996264009E-3</v>
      </c>
      <c r="N8" s="233">
        <v>3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35</v>
      </c>
      <c r="S8" s="226">
        <f>IF($B$81=0,0,(SUMIF($N$6:$N$28,$U8,L$6:L$28)+SUMIF($N$91:$N$118,$U8,L$91:L$118))*$B$83*$H$84*Poor!$B$81/$B$81)</f>
        <v>35</v>
      </c>
      <c r="T8" s="226">
        <f>IF($B$81=0,0,(SUMIF($N$6:$N$28,$U8,M$6:M$28)+SUMIF($N$91:$N$118,$U8,M$91:M$118))*$B$83*$H$84*Poor!$B$81/$B$81)</f>
        <v>37.770526239549866</v>
      </c>
      <c r="U8" s="227">
        <v>2</v>
      </c>
      <c r="V8" s="185"/>
      <c r="W8" s="115"/>
      <c r="X8" s="124">
        <v>1</v>
      </c>
      <c r="Y8" s="184">
        <f t="shared" si="9"/>
        <v>1.8900560398505604E-2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1.8900560398505604E-2</v>
      </c>
      <c r="AH8" s="123">
        <f t="shared" si="12"/>
        <v>1</v>
      </c>
      <c r="AI8" s="184">
        <f t="shared" si="13"/>
        <v>4.7251400996264009E-3</v>
      </c>
      <c r="AJ8" s="120">
        <f t="shared" si="14"/>
        <v>0</v>
      </c>
      <c r="AK8" s="119">
        <f t="shared" si="15"/>
        <v>9.4502801992528019E-3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6">
        <f>IF([1]Summ!E1047="",0,[1]Summ!E1047)</f>
        <v>3.7853260273972601E-2</v>
      </c>
      <c r="C9" s="216">
        <f>IF([1]Summ!F1047="",0,[1]Summ!F1047)</f>
        <v>0</v>
      </c>
      <c r="D9" s="24">
        <f t="shared" si="0"/>
        <v>3.7853260273972601E-2</v>
      </c>
      <c r="E9" s="26">
        <v>1</v>
      </c>
      <c r="F9" s="28">
        <v>8800</v>
      </c>
      <c r="H9" s="24">
        <f t="shared" si="1"/>
        <v>1</v>
      </c>
      <c r="I9" s="22">
        <f t="shared" si="2"/>
        <v>3.7853260273972601E-2</v>
      </c>
      <c r="J9" s="24">
        <f t="shared" si="3"/>
        <v>3.7853260273972601E-2</v>
      </c>
      <c r="K9" s="22">
        <f t="shared" si="4"/>
        <v>3.7853260273972601E-2</v>
      </c>
      <c r="L9" s="22">
        <f t="shared" si="5"/>
        <v>3.7853260273972601E-2</v>
      </c>
      <c r="M9" s="228">
        <f t="shared" si="6"/>
        <v>3.7853260273972601E-2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1212.4096872200819</v>
      </c>
      <c r="S9" s="226">
        <f>IF($B$81=0,0,(SUMIF($N$6:$N$28,$U9,L$6:L$28)+SUMIF($N$91:$N$118,$U9,L$91:L$118))*$B$83*$H$84*Poor!$B$81/$B$81)</f>
        <v>1212.4096872200819</v>
      </c>
      <c r="T9" s="226">
        <f>IF($B$81=0,0,(SUMIF($N$6:$N$28,$U9,M$6:M$28)+SUMIF($N$91:$N$118,$U9,M$91:M$118))*$B$83*$H$84*Poor!$B$81/$B$81)</f>
        <v>1212.4096872200819</v>
      </c>
      <c r="U9" s="227">
        <v>3</v>
      </c>
      <c r="V9" s="56"/>
      <c r="W9" s="115"/>
      <c r="X9" s="124">
        <v>1</v>
      </c>
      <c r="Y9" s="184">
        <f t="shared" si="9"/>
        <v>0.1514130410958904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0.1514130410958904</v>
      </c>
      <c r="AH9" s="123">
        <f t="shared" si="12"/>
        <v>1</v>
      </c>
      <c r="AI9" s="184">
        <f t="shared" si="13"/>
        <v>3.7853260273972601E-2</v>
      </c>
      <c r="AJ9" s="120">
        <f t="shared" si="14"/>
        <v>0</v>
      </c>
      <c r="AK9" s="119">
        <f t="shared" si="15"/>
        <v>7.5706520547945202E-2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Onions: kg produced</v>
      </c>
      <c r="B10" s="216">
        <f>IF([1]Summ!E1048="",0,[1]Summ!E1048)</f>
        <v>3.5454844333748438E-2</v>
      </c>
      <c r="C10" s="216">
        <f>IF([1]Summ!F1048="",0,[1]Summ!F1048)</f>
        <v>0</v>
      </c>
      <c r="D10" s="24">
        <f t="shared" si="0"/>
        <v>3.5454844333748438E-2</v>
      </c>
      <c r="E10" s="26">
        <v>1</v>
      </c>
      <c r="H10" s="24">
        <f t="shared" si="1"/>
        <v>1</v>
      </c>
      <c r="I10" s="22">
        <f t="shared" si="2"/>
        <v>3.5454844333748438E-2</v>
      </c>
      <c r="J10" s="24">
        <f t="shared" si="3"/>
        <v>3.5454844333748438E-2</v>
      </c>
      <c r="K10" s="22">
        <f t="shared" si="4"/>
        <v>3.5454844333748438E-2</v>
      </c>
      <c r="L10" s="22">
        <f t="shared" si="5"/>
        <v>3.5454844333748438E-2</v>
      </c>
      <c r="M10" s="228">
        <f t="shared" si="6"/>
        <v>3.5454844333748438E-2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10</v>
      </c>
      <c r="S10" s="226">
        <f>IF($B$81=0,0,(SUMIF($N$6:$N$28,$U10,L$6:L$28)+SUMIF($N$91:$N$118,$U10,L$91:L$118))*$B$83*$H$84*Poor!$B$81/$B$81)</f>
        <v>10</v>
      </c>
      <c r="T10" s="226">
        <f>IF($B$81=0,0,(SUMIF($N$6:$N$28,$U10,M$6:M$28)+SUMIF($N$91:$N$118,$U10,M$91:M$118))*$B$83*$H$84*Poor!$B$81/$B$81)</f>
        <v>10</v>
      </c>
      <c r="U10" s="227">
        <v>4</v>
      </c>
      <c r="V10" s="56"/>
      <c r="W10" s="115"/>
      <c r="X10" s="124">
        <v>1</v>
      </c>
      <c r="Y10" s="184">
        <f t="shared" si="9"/>
        <v>0.14181937733499375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0.14181937733499375</v>
      </c>
      <c r="AH10" s="123">
        <f t="shared" si="12"/>
        <v>1</v>
      </c>
      <c r="AI10" s="184">
        <f t="shared" si="13"/>
        <v>3.5454844333748438E-2</v>
      </c>
      <c r="AJ10" s="120">
        <f t="shared" si="14"/>
        <v>0</v>
      </c>
      <c r="AK10" s="119">
        <f t="shared" si="15"/>
        <v>7.0909688667496876E-2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6">
        <f>IF([1]Summ!E1049="",0,[1]Summ!E1049)</f>
        <v>1.2372697882938977E-2</v>
      </c>
      <c r="C11" s="216">
        <f>IF([1]Summ!F1049="",0,[1]Summ!F1049)</f>
        <v>0</v>
      </c>
      <c r="D11" s="24">
        <f t="shared" si="0"/>
        <v>1.2372697882938977E-2</v>
      </c>
      <c r="E11" s="26">
        <v>1</v>
      </c>
      <c r="H11" s="24">
        <f t="shared" si="1"/>
        <v>1</v>
      </c>
      <c r="I11" s="22">
        <f t="shared" si="2"/>
        <v>1.2372697882938977E-2</v>
      </c>
      <c r="J11" s="24">
        <f t="shared" si="3"/>
        <v>1.2372697882938977E-2</v>
      </c>
      <c r="K11" s="22">
        <f t="shared" si="4"/>
        <v>1.2372697882938977E-2</v>
      </c>
      <c r="L11" s="22">
        <f t="shared" si="5"/>
        <v>1.2372697882938977E-2</v>
      </c>
      <c r="M11" s="228">
        <f t="shared" si="6"/>
        <v>1.2372697882938977E-2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2000</v>
      </c>
      <c r="S11" s="226">
        <f>IF($B$81=0,0,(SUMIF($N$6:$N$28,$U11,L$6:L$28)+SUMIF($N$91:$N$118,$U11,L$91:L$118))*$B$83*$H$84*Poor!$B$81/$B$81)</f>
        <v>2000</v>
      </c>
      <c r="T11" s="226">
        <f>IF($B$81=0,0,(SUMIF($N$6:$N$28,$U11,M$6:M$28)+SUMIF($N$91:$N$118,$U11,M$91:M$118))*$B$83*$H$84*Poor!$B$81/$B$81)</f>
        <v>2000</v>
      </c>
      <c r="U11" s="227">
        <v>5</v>
      </c>
      <c r="V11" s="56"/>
      <c r="W11" s="115"/>
      <c r="X11" s="124">
        <v>1</v>
      </c>
      <c r="Y11" s="184">
        <f t="shared" si="9"/>
        <v>4.9490791531755909E-2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4.9490791531755909E-2</v>
      </c>
      <c r="AH11" s="123">
        <f t="shared" si="12"/>
        <v>1</v>
      </c>
      <c r="AI11" s="184">
        <f t="shared" si="13"/>
        <v>1.2372697882938977E-2</v>
      </c>
      <c r="AJ11" s="120">
        <f t="shared" si="14"/>
        <v>0</v>
      </c>
      <c r="AK11" s="119">
        <f t="shared" si="15"/>
        <v>2.4745395765877955E-2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Cabbage: kg produced</v>
      </c>
      <c r="B12" s="216">
        <f>IF([1]Summ!E1050="",0,[1]Summ!E1050)</f>
        <v>4.7316575342465752E-3</v>
      </c>
      <c r="C12" s="216">
        <f>IF([1]Summ!F1050="",0,[1]Summ!F1050)</f>
        <v>0</v>
      </c>
      <c r="D12" s="24">
        <f t="shared" si="0"/>
        <v>4.7316575342465752E-3</v>
      </c>
      <c r="E12" s="26">
        <v>1</v>
      </c>
      <c r="H12" s="24">
        <f t="shared" si="1"/>
        <v>1</v>
      </c>
      <c r="I12" s="22">
        <f t="shared" si="2"/>
        <v>4.7316575342465752E-3</v>
      </c>
      <c r="J12" s="24">
        <f t="shared" si="3"/>
        <v>4.7316575342465752E-3</v>
      </c>
      <c r="K12" s="22">
        <f t="shared" si="4"/>
        <v>4.7316575342465752E-3</v>
      </c>
      <c r="L12" s="22">
        <f t="shared" si="5"/>
        <v>4.7316575342465752E-3</v>
      </c>
      <c r="M12" s="228">
        <f t="shared" si="6"/>
        <v>4.7316575342465752E-3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251.18167225909161</v>
      </c>
      <c r="S12" s="226">
        <f>IF($B$81=0,0,(SUMIF($N$6:$N$28,$U12,L$6:L$28)+SUMIF($N$91:$N$118,$U12,L$91:L$118))*$B$83*$H$84*Poor!$B$81/$B$81)</f>
        <v>251.18167225909161</v>
      </c>
      <c r="T12" s="226">
        <f>IF($B$81=0,0,(SUMIF($N$6:$N$28,$U12,M$6:M$28)+SUMIF($N$91:$N$118,$U12,M$91:M$118))*$B$83*$H$84*Poor!$B$81/$B$81)</f>
        <v>183.1776847952797</v>
      </c>
      <c r="U12" s="227">
        <v>6</v>
      </c>
      <c r="V12" s="56"/>
      <c r="W12" s="117"/>
      <c r="X12" s="118"/>
      <c r="Y12" s="184">
        <f t="shared" si="9"/>
        <v>1.8926630136986301E-2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1.2680842191780822E-2</v>
      </c>
      <c r="AF12" s="122">
        <f>1-SUM(Z12,AB12,AD12)</f>
        <v>0.32999999999999996</v>
      </c>
      <c r="AG12" s="121">
        <f>$M12*AF12*4</f>
        <v>6.2457879452054782E-3</v>
      </c>
      <c r="AH12" s="123">
        <f t="shared" si="12"/>
        <v>1</v>
      </c>
      <c r="AI12" s="184">
        <f t="shared" si="13"/>
        <v>4.7316575342465752E-3</v>
      </c>
      <c r="AJ12" s="120">
        <f t="shared" si="14"/>
        <v>0</v>
      </c>
      <c r="AK12" s="119">
        <f t="shared" si="15"/>
        <v>9.4633150684931503E-3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Green beans /peas</v>
      </c>
      <c r="B13" s="216">
        <f>IF([1]Summ!E1051="",0,[1]Summ!E1051)</f>
        <v>0</v>
      </c>
      <c r="C13" s="216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9">
        <f t="shared" si="6"/>
        <v>0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0</v>
      </c>
      <c r="S13" s="226">
        <f>IF($B$81=0,0,(SUMIF($N$6:$N$28,$U13,L$6:L$28)+SUMIF($N$91:$N$118,$U13,L$91:L$118))*$B$83*$H$84*Poor!$B$81/$B$81)</f>
        <v>0</v>
      </c>
      <c r="T13" s="226">
        <f>IF($B$81=0,0,(SUMIF($N$6:$N$28,$U13,M$6:M$28)+SUMIF($N$91:$N$118,$U13,M$91:M$118))*$B$83*$H$84*Poor!$B$81/$B$81)</f>
        <v>0</v>
      </c>
      <c r="U13" s="227">
        <v>7</v>
      </c>
      <c r="V13" s="56"/>
      <c r="W13" s="110"/>
      <c r="X13" s="118"/>
      <c r="Y13" s="184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 xml:space="preserve">Other root crops: Beetroot </v>
      </c>
      <c r="B14" s="216">
        <f>IF([1]Summ!E1052="",0,[1]Summ!E1052)</f>
        <v>1.8212951432129514E-3</v>
      </c>
      <c r="C14" s="216">
        <f>IF([1]Summ!F1052="",0,[1]Summ!F1052)</f>
        <v>0</v>
      </c>
      <c r="D14" s="24">
        <f t="shared" si="0"/>
        <v>1.8212951432129514E-3</v>
      </c>
      <c r="E14" s="26">
        <v>1</v>
      </c>
      <c r="F14" s="22"/>
      <c r="H14" s="24">
        <f t="shared" si="1"/>
        <v>1</v>
      </c>
      <c r="I14" s="22">
        <f t="shared" si="2"/>
        <v>1.8212951432129514E-3</v>
      </c>
      <c r="J14" s="24">
        <f>IF(I$32&lt;=1+I131,I14,B14*H14+J$33*(I14-B14*H14))</f>
        <v>1.8212951432129514E-3</v>
      </c>
      <c r="K14" s="22">
        <f t="shared" si="4"/>
        <v>1.8212951432129514E-3</v>
      </c>
      <c r="L14" s="22">
        <f t="shared" si="5"/>
        <v>1.8212951432129514E-3</v>
      </c>
      <c r="M14" s="229">
        <f t="shared" si="6"/>
        <v>1.8212951432129514E-3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0</v>
      </c>
      <c r="S14" s="226">
        <f>IF($B$81=0,0,(SUMIF($N$6:$N$28,$U14,L$6:L$28)+SUMIF($N$91:$N$118,$U14,L$91:L$118))*$B$83*$H$84*Poor!$B$81/$B$81)</f>
        <v>0</v>
      </c>
      <c r="T14" s="226">
        <f>IF($B$81=0,0,(SUMIF($N$6:$N$28,$U14,M$6:M$28)+SUMIF($N$91:$N$118,$U14,M$91:M$118))*$B$83*$H$84*Poor!$B$81/$B$81)</f>
        <v>0</v>
      </c>
      <c r="U14" s="227">
        <v>8</v>
      </c>
      <c r="V14" s="56"/>
      <c r="W14" s="110"/>
      <c r="X14" s="118"/>
      <c r="Y14" s="184">
        <f>M14*4</f>
        <v>7.2851805728518055E-3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7.2851805728518055E-3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1.8212951432129514E-3</v>
      </c>
      <c r="AJ14" s="120">
        <f t="shared" si="14"/>
        <v>3.6425902864259028E-3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 xml:space="preserve">Tomato: </v>
      </c>
      <c r="B15" s="216">
        <f>IF([1]Summ!E1053="",0,[1]Summ!E1053)</f>
        <v>3.0188757160647575E-2</v>
      </c>
      <c r="C15" s="216">
        <f>IF([1]Summ!F1053="",0,[1]Summ!F1053)</f>
        <v>0</v>
      </c>
      <c r="D15" s="24">
        <f t="shared" si="0"/>
        <v>3.0188757160647575E-2</v>
      </c>
      <c r="E15" s="26">
        <v>1</v>
      </c>
      <c r="F15" s="22"/>
      <c r="H15" s="24">
        <f t="shared" si="1"/>
        <v>1</v>
      </c>
      <c r="I15" s="22">
        <f t="shared" si="2"/>
        <v>3.0188757160647575E-2</v>
      </c>
      <c r="J15" s="24">
        <f>IF(I$32&lt;=1+I131,I15,B15*H15+J$33*(I15-B15*H15))</f>
        <v>3.0188757160647575E-2</v>
      </c>
      <c r="K15" s="22">
        <f t="shared" si="4"/>
        <v>3.0188757160647575E-2</v>
      </c>
      <c r="L15" s="22">
        <f t="shared" si="5"/>
        <v>3.0188757160647575E-2</v>
      </c>
      <c r="M15" s="230">
        <f t="shared" si="6"/>
        <v>3.0188757160647575E-2</v>
      </c>
      <c r="N15" s="233">
        <v>1</v>
      </c>
      <c r="O15" s="2"/>
      <c r="P15" s="22"/>
      <c r="Q15" s="59" t="s">
        <v>127</v>
      </c>
      <c r="R15" s="226">
        <f>IF($B$81=0,0,(SUMIF($N$6:$N$28,$U15,K$6:K$28)+SUMIF($N$91:$N$118,$U15,K$91:K$118))*$B$83*$H$84*Poor!$B$81/$B$81)</f>
        <v>7800</v>
      </c>
      <c r="S15" s="226">
        <f>IF($B$81=0,0,(SUMIF($N$6:$N$28,$U15,L$6:L$28)+SUMIF($N$91:$N$118,$U15,L$91:L$118))*$B$83*$H$84*Poor!$B$81/$B$81)</f>
        <v>7800</v>
      </c>
      <c r="T15" s="226">
        <f>IF($B$81=0,0,(SUMIF($N$6:$N$28,$U15,M$6:M$28)+SUMIF($N$91:$N$118,$U15,M$91:M$118))*$B$83*$H$84*Poor!$B$81/$B$81)</f>
        <v>7800</v>
      </c>
      <c r="U15" s="227">
        <v>9</v>
      </c>
      <c r="V15" s="56"/>
      <c r="W15" s="110"/>
      <c r="X15" s="118"/>
      <c r="Y15" s="184">
        <f t="shared" si="9"/>
        <v>0.1207550286425903</v>
      </c>
      <c r="Z15" s="116">
        <v>0.25</v>
      </c>
      <c r="AA15" s="121">
        <f t="shared" si="16"/>
        <v>3.0188757160647575E-2</v>
      </c>
      <c r="AB15" s="116">
        <v>0.25</v>
      </c>
      <c r="AC15" s="121">
        <f t="shared" si="7"/>
        <v>3.0188757160647575E-2</v>
      </c>
      <c r="AD15" s="116">
        <v>0.25</v>
      </c>
      <c r="AE15" s="121">
        <f t="shared" si="8"/>
        <v>3.0188757160647575E-2</v>
      </c>
      <c r="AF15" s="122">
        <f t="shared" si="10"/>
        <v>0.25</v>
      </c>
      <c r="AG15" s="121">
        <f t="shared" si="11"/>
        <v>3.0188757160647575E-2</v>
      </c>
      <c r="AH15" s="123">
        <f t="shared" si="12"/>
        <v>1</v>
      </c>
      <c r="AI15" s="184">
        <f t="shared" si="13"/>
        <v>3.0188757160647575E-2</v>
      </c>
      <c r="AJ15" s="120">
        <f t="shared" si="14"/>
        <v>3.0188757160647575E-2</v>
      </c>
      <c r="AK15" s="119">
        <f t="shared" si="15"/>
        <v>3.0188757160647575E-2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Potato's: no. local meas</v>
      </c>
      <c r="B16" s="216">
        <f>IF([1]Summ!E1054="",0,[1]Summ!E1054)</f>
        <v>1.6264909838107095E-2</v>
      </c>
      <c r="C16" s="216">
        <f>IF([1]Summ!F1054="",0,[1]Summ!F1054)</f>
        <v>0</v>
      </c>
      <c r="D16" s="24">
        <f t="shared" si="0"/>
        <v>1.6264909838107095E-2</v>
      </c>
      <c r="E16" s="26">
        <v>1</v>
      </c>
      <c r="F16" s="22"/>
      <c r="H16" s="24">
        <f t="shared" si="1"/>
        <v>1</v>
      </c>
      <c r="I16" s="22">
        <f t="shared" si="2"/>
        <v>1.6264909838107095E-2</v>
      </c>
      <c r="J16" s="24">
        <f>IF(I$32&lt;=1+I131,I16,B16*H16+J$33*(I16-B16*H16))</f>
        <v>1.6264909838107095E-2</v>
      </c>
      <c r="K16" s="22">
        <f t="shared" si="4"/>
        <v>1.6264909838107095E-2</v>
      </c>
      <c r="L16" s="22">
        <f t="shared" si="5"/>
        <v>1.6264909838107095E-2</v>
      </c>
      <c r="M16" s="228">
        <f t="shared" si="6"/>
        <v>1.6264909838107095E-2</v>
      </c>
      <c r="N16" s="233">
        <v>1</v>
      </c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>
        <f t="shared" si="9"/>
        <v>6.5059639352428381E-2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6.5059639352428381E-2</v>
      </c>
      <c r="AH16" s="123">
        <f t="shared" si="12"/>
        <v>1</v>
      </c>
      <c r="AI16" s="184">
        <f t="shared" si="13"/>
        <v>1.6264909838107095E-2</v>
      </c>
      <c r="AJ16" s="120">
        <f t="shared" si="14"/>
        <v>0</v>
      </c>
      <c r="AK16" s="119">
        <f t="shared" si="15"/>
        <v>3.252981967621419E-2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Leafy green vegetables (spinach etc)</v>
      </c>
      <c r="B17" s="216">
        <f>IF([1]Summ!E1055="",0,[1]Summ!E1055)</f>
        <v>1.8212951432129514E-3</v>
      </c>
      <c r="C17" s="216">
        <f>IF([1]Summ!F1055="",0,[1]Summ!F1055)</f>
        <v>3.6425902864259028E-4</v>
      </c>
      <c r="D17" s="24">
        <f>SUM(B17,C17)</f>
        <v>2.1855541718555417E-3</v>
      </c>
      <c r="E17" s="26">
        <v>1</v>
      </c>
      <c r="F17" s="22"/>
      <c r="H17" s="24">
        <f t="shared" si="1"/>
        <v>1</v>
      </c>
      <c r="I17" s="22">
        <f t="shared" si="2"/>
        <v>2.1855541718555417E-3</v>
      </c>
      <c r="J17" s="24">
        <f t="shared" ref="J17:J25" si="17">IF(I$32&lt;=1+I131,I17,B17*H17+J$33*(I17-B17*H17))</f>
        <v>1.792461166160173E-3</v>
      </c>
      <c r="K17" s="22">
        <f t="shared" si="4"/>
        <v>1.8212951432129514E-3</v>
      </c>
      <c r="L17" s="22">
        <f t="shared" si="5"/>
        <v>1.8212951432129514E-3</v>
      </c>
      <c r="M17" s="229">
        <f t="shared" si="6"/>
        <v>1.792461166160173E-3</v>
      </c>
      <c r="N17" s="233">
        <v>1</v>
      </c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9600</v>
      </c>
      <c r="S17" s="226">
        <f>IF($B$81=0,0,(SUMIF($N$6:$N$28,$U17,L$6:L$28)+SUMIF($N$91:$N$118,$U17,L$91:L$118))*$B$83*$H$84*Poor!$B$81/$B$81)</f>
        <v>9600</v>
      </c>
      <c r="T17" s="226">
        <f>IF($B$81=0,0,(SUMIF($N$6:$N$28,$U17,M$6:M$28)+SUMIF($N$91:$N$118,$U17,M$91:M$118))*$B$83*$H$84*Poor!$B$81/$B$81)</f>
        <v>9600</v>
      </c>
      <c r="U17" s="227">
        <v>11</v>
      </c>
      <c r="V17" s="56"/>
      <c r="W17" s="110"/>
      <c r="X17" s="118"/>
      <c r="Y17" s="184">
        <f t="shared" si="9"/>
        <v>7.1698446646406922E-3</v>
      </c>
      <c r="Z17" s="116">
        <v>0.29409999999999997</v>
      </c>
      <c r="AA17" s="121">
        <f t="shared" si="16"/>
        <v>2.1086513158708273E-3</v>
      </c>
      <c r="AB17" s="116">
        <v>0.17649999999999999</v>
      </c>
      <c r="AC17" s="121">
        <f t="shared" si="7"/>
        <v>1.2654775833090821E-3</v>
      </c>
      <c r="AD17" s="116">
        <v>0.23530000000000001</v>
      </c>
      <c r="AE17" s="121">
        <f t="shared" si="8"/>
        <v>1.6870644495899549E-3</v>
      </c>
      <c r="AF17" s="122">
        <f t="shared" si="10"/>
        <v>0.29410000000000003</v>
      </c>
      <c r="AG17" s="121">
        <f t="shared" si="11"/>
        <v>2.1086513158708278E-3</v>
      </c>
      <c r="AH17" s="123">
        <f t="shared" si="12"/>
        <v>1</v>
      </c>
      <c r="AI17" s="184">
        <f t="shared" si="13"/>
        <v>1.7924611661601728E-3</v>
      </c>
      <c r="AJ17" s="120">
        <f t="shared" si="14"/>
        <v>1.6870644495899547E-3</v>
      </c>
      <c r="AK17" s="119">
        <f t="shared" si="15"/>
        <v>1.8978578827303914E-3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Other crop: pumpkin</v>
      </c>
      <c r="B18" s="216">
        <f>IF([1]Summ!E1056="",0,[1]Summ!E1056)</f>
        <v>4.6513075965130763E-3</v>
      </c>
      <c r="C18" s="216">
        <f>IF([1]Summ!F1056="",0,[1]Summ!F1056)</f>
        <v>0</v>
      </c>
      <c r="D18" s="24">
        <f t="shared" ref="D18:D20" si="18">SUM(B18,C18)</f>
        <v>4.6513075965130763E-3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4.6513075965130763E-3</v>
      </c>
      <c r="J18" s="24">
        <f t="shared" si="17"/>
        <v>4.6513075965130763E-3</v>
      </c>
      <c r="K18" s="22">
        <f t="shared" ref="K18:K20" si="21">B18</f>
        <v>4.6513075965130763E-3</v>
      </c>
      <c r="L18" s="22">
        <f t="shared" ref="L18:L20" si="22">IF(K18="","",K18*H18)</f>
        <v>4.6513075965130763E-3</v>
      </c>
      <c r="M18" s="229">
        <f t="shared" ref="M18:M20" si="23">J18</f>
        <v>4.6513075965130763E-3</v>
      </c>
      <c r="N18" s="233">
        <v>1</v>
      </c>
      <c r="O18" s="2"/>
      <c r="P18" s="22"/>
      <c r="Q18" s="59" t="s">
        <v>79</v>
      </c>
      <c r="R18" s="226">
        <f>IF($B$81=0,0,(SUMIF($N$6:$N$28,$U18,K$6:K$28)+SUMIF($N$91:$N$118,$U18,K$91:K$118))*$B$83*$H$84*Poor!$B$81/$B$81)</f>
        <v>686.23737645081746</v>
      </c>
      <c r="S18" s="226">
        <f>IF($B$81=0,0,(SUMIF($N$6:$N$28,$U18,L$6:L$28)+SUMIF($N$91:$N$118,$U18,L$91:L$118))*$B$83*$H$84*Poor!$B$81/$B$81)</f>
        <v>686.23737645081746</v>
      </c>
      <c r="T18" s="226">
        <f>IF($B$81=0,0,(SUMIF($N$6:$N$28,$U18,M$6:M$28)+SUMIF($N$91:$N$118,$U18,M$91:M$118))*$B$83*$H$84*Poor!$B$81/$B$81)</f>
        <v>686.23737645081746</v>
      </c>
      <c r="U18" s="227">
        <v>12</v>
      </c>
      <c r="V18" s="56"/>
      <c r="W18" s="110"/>
      <c r="X18" s="118"/>
      <c r="Y18" s="184">
        <f t="shared" ref="Y18:Y20" si="24">M18*4</f>
        <v>1.8605230386052305E-2</v>
      </c>
      <c r="Z18" s="116">
        <v>1.2941</v>
      </c>
      <c r="AA18" s="121">
        <f t="shared" ref="AA18:AA20" si="25">$M18*Z18*4</f>
        <v>2.4077028642590287E-2</v>
      </c>
      <c r="AB18" s="116">
        <v>1.1765000000000001</v>
      </c>
      <c r="AC18" s="121">
        <f t="shared" ref="AC18:AC20" si="26">$M18*AB18*4</f>
        <v>2.1889053549190539E-2</v>
      </c>
      <c r="AD18" s="116">
        <v>1.2353000000000001</v>
      </c>
      <c r="AE18" s="121">
        <f t="shared" ref="AE18:AE20" si="27">$M18*AD18*4</f>
        <v>2.2983041095890413E-2</v>
      </c>
      <c r="AF18" s="122">
        <f t="shared" ref="AF18:AF20" si="28">1-SUM(Z18,AB18,AD18)</f>
        <v>-2.7059000000000002</v>
      </c>
      <c r="AG18" s="121">
        <f t="shared" ref="AG18:AG20" si="29">$M18*AF18*4</f>
        <v>-5.0343892901618933E-2</v>
      </c>
      <c r="AH18" s="123">
        <f t="shared" ref="AH18:AH20" si="30">SUM(Z18,AB18,AD18,AF18)</f>
        <v>1</v>
      </c>
      <c r="AI18" s="184">
        <f t="shared" ref="AI18:AI20" si="31">SUM(AA18,AC18,AE18,AG18)/4</f>
        <v>4.6513075965130754E-3</v>
      </c>
      <c r="AJ18" s="120">
        <f t="shared" ref="AJ18:AJ20" si="32">(AA18+AC18)/2</f>
        <v>2.2983041095890413E-2</v>
      </c>
      <c r="AK18" s="119">
        <f t="shared" ref="AK18:AK20" si="33">(AE18+AG18)/2</f>
        <v>-1.368042590286426E-2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Other crop: Carrots</v>
      </c>
      <c r="B19" s="216">
        <f>IF([1]Summ!E1057="",0,[1]Summ!E1057)</f>
        <v>2.1419676214196764E-3</v>
      </c>
      <c r="C19" s="216">
        <f>IF([1]Summ!F1057="",0,[1]Summ!F1057)</f>
        <v>0</v>
      </c>
      <c r="D19" s="24">
        <f t="shared" si="18"/>
        <v>2.1419676214196764E-3</v>
      </c>
      <c r="E19" s="26">
        <v>1</v>
      </c>
      <c r="F19" s="22"/>
      <c r="H19" s="24">
        <f t="shared" si="19"/>
        <v>1</v>
      </c>
      <c r="I19" s="22">
        <f t="shared" si="20"/>
        <v>2.1419676214196764E-3</v>
      </c>
      <c r="J19" s="24">
        <f t="shared" si="17"/>
        <v>2.1419676214196764E-3</v>
      </c>
      <c r="K19" s="22">
        <f t="shared" si="21"/>
        <v>2.1419676214196764E-3</v>
      </c>
      <c r="L19" s="22">
        <f t="shared" si="22"/>
        <v>2.1419676214196764E-3</v>
      </c>
      <c r="M19" s="229">
        <f t="shared" si="23"/>
        <v>2.1419676214196764E-3</v>
      </c>
      <c r="N19" s="233">
        <v>1</v>
      </c>
      <c r="O19" s="2"/>
      <c r="P19" s="22"/>
      <c r="Q19" s="59" t="s">
        <v>80</v>
      </c>
      <c r="R19" s="226">
        <f>IF($B$81=0,0,(SUMIF($N$6:$N$28,$U19,K$6:K$28)+SUMIF($N$91:$N$118,$U19,K$91:K$118))*$B$83*$H$84*Poor!$B$81/$B$81)</f>
        <v>40.567909562650733</v>
      </c>
      <c r="S19" s="226">
        <f>IF($B$81=0,0,(SUMIF($N$6:$N$28,$U19,L$6:L$28)+SUMIF($N$91:$N$118,$U19,L$91:L$118))*$B$83*$H$84*Poor!$B$81/$B$81)</f>
        <v>40.567909562650733</v>
      </c>
      <c r="T19" s="226">
        <f>IF($B$81=0,0,(SUMIF($N$6:$N$28,$U19,M$6:M$28)+SUMIF($N$91:$N$118,$U19,M$91:M$118))*$B$83*$H$84*Poor!$B$81/$B$81)</f>
        <v>40.567909562650733</v>
      </c>
      <c r="U19" s="227">
        <v>13</v>
      </c>
      <c r="V19" s="56"/>
      <c r="W19" s="110"/>
      <c r="X19" s="118"/>
      <c r="Y19" s="184">
        <f t="shared" si="24"/>
        <v>8.5678704856787056E-3</v>
      </c>
      <c r="Z19" s="116">
        <v>2.2940999999999998</v>
      </c>
      <c r="AA19" s="121">
        <f t="shared" si="25"/>
        <v>1.9655551681195517E-2</v>
      </c>
      <c r="AB19" s="116">
        <v>2.1764999999999999</v>
      </c>
      <c r="AC19" s="121">
        <f t="shared" si="26"/>
        <v>1.8647970112079703E-2</v>
      </c>
      <c r="AD19" s="116">
        <v>2.2353000000000001</v>
      </c>
      <c r="AE19" s="121">
        <f t="shared" si="27"/>
        <v>1.9151760896637612E-2</v>
      </c>
      <c r="AF19" s="122">
        <f t="shared" si="28"/>
        <v>-5.7058999999999997</v>
      </c>
      <c r="AG19" s="121">
        <f t="shared" si="29"/>
        <v>-4.8887412204234121E-2</v>
      </c>
      <c r="AH19" s="123">
        <f t="shared" si="30"/>
        <v>1</v>
      </c>
      <c r="AI19" s="184">
        <f t="shared" si="31"/>
        <v>2.1419676214196777E-3</v>
      </c>
      <c r="AJ19" s="120">
        <f t="shared" si="32"/>
        <v>1.9151760896637608E-2</v>
      </c>
      <c r="AK19" s="119">
        <f t="shared" si="33"/>
        <v>-1.4867825653798255E-2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6">
        <f>IF([1]Summ!E1058="",0,[1]Summ!E1058)</f>
        <v>1.4859750933997511E-2</v>
      </c>
      <c r="C20" s="216">
        <f>IF([1]Summ!F1058="",0,[1]Summ!F1058)</f>
        <v>-1.4859750933997511E-2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1.6036017501877959E-2</v>
      </c>
      <c r="K20" s="22">
        <f t="shared" si="21"/>
        <v>1.4859750933997511E-2</v>
      </c>
      <c r="L20" s="22">
        <f t="shared" si="22"/>
        <v>1.4859750933997511E-2</v>
      </c>
      <c r="M20" s="229">
        <f t="shared" si="23"/>
        <v>1.6036017501877959E-2</v>
      </c>
      <c r="N20" s="233">
        <v>6</v>
      </c>
      <c r="O20" s="2"/>
      <c r="P20" s="22"/>
      <c r="Q20" s="59" t="s">
        <v>81</v>
      </c>
      <c r="R20" s="226">
        <f>IF($B$81=0,0,(SUMIF($N$6:$N$28,$U20,K$6:K$28)+SUMIF($N$91:$N$118,$U20,K$91:K$118))*$B$83*$H$84*Poor!$B$81/$B$81)</f>
        <v>15719.999999999996</v>
      </c>
      <c r="S20" s="226">
        <f>IF($B$81=0,0,(SUMIF($N$6:$N$28,$U20,L$6:L$28)+SUMIF($N$91:$N$118,$U20,L$91:L$118))*$B$83*$H$84*Poor!$B$81/$B$81)</f>
        <v>15719.999999999996</v>
      </c>
      <c r="T20" s="226">
        <f>IF($B$81=0,0,(SUMIF($N$6:$N$28,$U20,M$6:M$28)+SUMIF($N$91:$N$118,$U20,M$91:M$118))*$B$83*$H$84*Poor!$B$81/$B$81)</f>
        <v>15719.999999999996</v>
      </c>
      <c r="U20" s="227">
        <v>14</v>
      </c>
      <c r="V20" s="56"/>
      <c r="W20" s="110"/>
      <c r="X20" s="118"/>
      <c r="Y20" s="184">
        <f t="shared" si="24"/>
        <v>6.4144070007511836E-2</v>
      </c>
      <c r="Z20" s="116">
        <v>3.2940999999999998</v>
      </c>
      <c r="AA20" s="121">
        <f t="shared" si="25"/>
        <v>0.21129698101174474</v>
      </c>
      <c r="AB20" s="116">
        <v>3.1764999999999999</v>
      </c>
      <c r="AC20" s="121">
        <f t="shared" si="26"/>
        <v>0.20375363837886135</v>
      </c>
      <c r="AD20" s="116">
        <v>3.2353000000000001</v>
      </c>
      <c r="AE20" s="121">
        <f t="shared" si="27"/>
        <v>0.20752530969530306</v>
      </c>
      <c r="AF20" s="122">
        <f t="shared" si="28"/>
        <v>-8.7058999999999997</v>
      </c>
      <c r="AG20" s="121">
        <f t="shared" si="29"/>
        <v>-0.55843185907839732</v>
      </c>
      <c r="AH20" s="123">
        <f t="shared" si="30"/>
        <v>1</v>
      </c>
      <c r="AI20" s="184">
        <f t="shared" si="31"/>
        <v>1.6036017501877942E-2</v>
      </c>
      <c r="AJ20" s="120">
        <f t="shared" si="32"/>
        <v>0.20752530969530303</v>
      </c>
      <c r="AK20" s="119">
        <f t="shared" si="33"/>
        <v>-0.17545327469154715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WILD FOODS -- see worksheet Data 3</v>
      </c>
      <c r="B21" s="216">
        <f>IF([1]Summ!E1059="",0,[1]Summ!E1059)</f>
        <v>0.02</v>
      </c>
      <c r="C21" s="216">
        <f>IF([1]Summ!F1059="",0,[1]Summ!F1059)</f>
        <v>3.0000000000000002E-2</v>
      </c>
      <c r="D21" s="24">
        <f t="shared" ref="D21:D25" si="34">SUM(B21,C21)</f>
        <v>0.05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0.05</v>
      </c>
      <c r="J21" s="24">
        <f t="shared" si="17"/>
        <v>1.7625263223242975E-2</v>
      </c>
      <c r="K21" s="22">
        <f t="shared" ref="K21:K25" si="37">B21</f>
        <v>0.02</v>
      </c>
      <c r="L21" s="22">
        <f t="shared" ref="L21:L25" si="38">IF(K21="","",K21*H21)</f>
        <v>0.02</v>
      </c>
      <c r="M21" s="229">
        <f t="shared" ref="M21:M25" si="39">J21</f>
        <v>1.7625263223242975E-2</v>
      </c>
      <c r="N21" s="233">
        <v>6</v>
      </c>
      <c r="O21" s="2"/>
      <c r="P21" s="22"/>
      <c r="Q21" s="59" t="s">
        <v>82</v>
      </c>
      <c r="R21" s="226">
        <f>IF($B$81=0,0,(SUMIF($N$6:$N$28,$U21,K$6:K$28)+SUMIF($N$91:$N$118,$U21,K$91:K$118))*$B$83*$H$84*Poor!$B$81/$B$81)</f>
        <v>7800</v>
      </c>
      <c r="S21" s="226">
        <f>IF($B$81=0,0,(SUMIF($N$6:$N$28,$U21,L$6:L$28)+SUMIF($N$91:$N$118,$U21,L$91:L$118))*$B$83*$H$84*Poor!$B$81/$B$81)</f>
        <v>7800</v>
      </c>
      <c r="T21" s="226">
        <f>IF($B$81=0,0,(SUMIF($N$6:$N$28,$U21,M$6:M$28)+SUMIF($N$91:$N$118,$U21,M$91:M$118))*$B$83*$H$84*Poor!$B$81/$B$81)</f>
        <v>7800</v>
      </c>
      <c r="U21" s="227">
        <v>15</v>
      </c>
      <c r="V21" s="56"/>
      <c r="W21" s="110"/>
      <c r="X21" s="118"/>
      <c r="Y21" s="184">
        <f t="shared" ref="Y21:Y25" si="40">M21*4</f>
        <v>7.0501052892971899E-2</v>
      </c>
      <c r="Z21" s="116">
        <v>4.2941000000000003</v>
      </c>
      <c r="AA21" s="121">
        <f t="shared" ref="AA21:AA25" si="41">$M21*Z21*4</f>
        <v>0.30273857122771064</v>
      </c>
      <c r="AB21" s="116">
        <v>4.1764999999999999</v>
      </c>
      <c r="AC21" s="121">
        <f t="shared" ref="AC21:AC25" si="42">$M21*AB21*4</f>
        <v>0.29444764740749713</v>
      </c>
      <c r="AD21" s="116">
        <v>4.2352999999999996</v>
      </c>
      <c r="AE21" s="121">
        <f t="shared" ref="AE21:AE25" si="43">$M21*AD21*4</f>
        <v>0.29859310931760386</v>
      </c>
      <c r="AF21" s="122">
        <f t="shared" ref="AF21:AF25" si="44">1-SUM(Z21,AB21,AD21)</f>
        <v>-11.7059</v>
      </c>
      <c r="AG21" s="121">
        <f t="shared" ref="AG21:AG25" si="45">$M21*AF21*4</f>
        <v>-0.82527827505983975</v>
      </c>
      <c r="AH21" s="123">
        <f t="shared" ref="AH21:AH25" si="46">SUM(Z21,AB21,AD21,AF21)</f>
        <v>1</v>
      </c>
      <c r="AI21" s="184">
        <f t="shared" ref="AI21:AI25" si="47">SUM(AA21,AC21,AE21,AG21)/4</f>
        <v>1.7625263223242954E-2</v>
      </c>
      <c r="AJ21" s="120">
        <f t="shared" ref="AJ21:AJ25" si="48">(AA21+AC21)/2</f>
        <v>0.29859310931760386</v>
      </c>
      <c r="AK21" s="119">
        <f t="shared" ref="AK21:AK25" si="49">(AE21+AG21)/2</f>
        <v>-0.26334258287111795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Gifts/remittances: Events(Funerals, weddings)</v>
      </c>
      <c r="B22" s="216">
        <f>IF([1]Summ!E1060="",0,[1]Summ!E1060)</f>
        <v>5.6301369863013704E-3</v>
      </c>
      <c r="C22" s="216">
        <f>IF([1]Summ!F1060="",0,[1]Summ!F1060)</f>
        <v>0</v>
      </c>
      <c r="D22" s="24">
        <f t="shared" si="34"/>
        <v>5.6301369863013704E-3</v>
      </c>
      <c r="E22" s="26">
        <v>1</v>
      </c>
      <c r="F22" s="22"/>
      <c r="H22" s="24">
        <f t="shared" si="35"/>
        <v>1</v>
      </c>
      <c r="I22" s="22">
        <f t="shared" si="36"/>
        <v>5.6301369863013704E-3</v>
      </c>
      <c r="J22" s="24">
        <f t="shared" si="17"/>
        <v>5.6301369863013704E-3</v>
      </c>
      <c r="K22" s="22">
        <f t="shared" si="37"/>
        <v>5.6301369863013704E-3</v>
      </c>
      <c r="L22" s="22">
        <f t="shared" si="38"/>
        <v>5.6301369863013704E-3</v>
      </c>
      <c r="M22" s="229">
        <f t="shared" si="39"/>
        <v>5.6301369863013704E-3</v>
      </c>
      <c r="N22" s="233">
        <v>13</v>
      </c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>
        <f t="shared" si="40"/>
        <v>2.2520547945205482E-2</v>
      </c>
      <c r="Z22" s="116">
        <v>5.2941000000000003</v>
      </c>
      <c r="AA22" s="121">
        <f t="shared" si="41"/>
        <v>0.11922603287671235</v>
      </c>
      <c r="AB22" s="116">
        <v>5.1764999999999999</v>
      </c>
      <c r="AC22" s="121">
        <f t="shared" si="42"/>
        <v>0.11657761643835618</v>
      </c>
      <c r="AD22" s="116">
        <v>5.2352999999999996</v>
      </c>
      <c r="AE22" s="121">
        <f t="shared" si="43"/>
        <v>0.11790182465753425</v>
      </c>
      <c r="AF22" s="122">
        <f t="shared" si="44"/>
        <v>-14.7059</v>
      </c>
      <c r="AG22" s="121">
        <f t="shared" si="45"/>
        <v>-0.3311849260273973</v>
      </c>
      <c r="AH22" s="123">
        <f t="shared" si="46"/>
        <v>1</v>
      </c>
      <c r="AI22" s="184">
        <f t="shared" si="47"/>
        <v>5.6301369863013678E-3</v>
      </c>
      <c r="AJ22" s="120">
        <f t="shared" si="48"/>
        <v>0.11790182465753427</v>
      </c>
      <c r="AK22" s="119">
        <f t="shared" si="49"/>
        <v>-0.10664155068493153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9">
        <f t="shared" si="39"/>
        <v>0</v>
      </c>
      <c r="N23" s="233"/>
      <c r="O23" s="2"/>
      <c r="P23" s="22"/>
      <c r="Q23" s="171" t="s">
        <v>100</v>
      </c>
      <c r="R23" s="179">
        <f>SUM(R7:R22)</f>
        <v>46216.780040925907</v>
      </c>
      <c r="S23" s="179">
        <f>SUM(S7:S22)</f>
        <v>46216.780040925907</v>
      </c>
      <c r="T23" s="179">
        <f>SUM(T7:T22)</f>
        <v>46151.338816697607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9">
        <f t="shared" si="39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13947.676163412161</v>
      </c>
      <c r="S24" s="41">
        <f>IF($B$81=0,0,($B$124*($H$124)+1-($D$29*$H$29)-($D$28*$H$28))*$I$83*Poor!$B$81/$B$81)</f>
        <v>13947.676163412161</v>
      </c>
      <c r="T24" s="41">
        <f>IF($B$81=0,0,($B$124*($H$124)+1-($D$29*$H$29)-($D$28*$H$28))*$I$83*Poor!$B$81/$B$81)</f>
        <v>13947.676163412161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9">
        <f t="shared" si="39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23684.342830078826</v>
      </c>
      <c r="S25" s="41">
        <f>IF($B$81=0,0,($B$124*$H$124)+($B$125*$H$125*$H$84)+1-($D$29*$H$29)-($D$28*$H$28))*$I$83*Poor!$B$81/$B$81</f>
        <v>23684.342830078826</v>
      </c>
      <c r="T25" s="41">
        <f>IF($B$81=0,0,($B$124*$H$124)+($B$125*$H$125*$H$84)+1-($D$29*$H$29)-($D$28*$H$28))*$I$83*Poor!$B$81/$B$81</f>
        <v>23684.342830078826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9.5238095238095233E-2</v>
      </c>
      <c r="C26" s="216">
        <f>IF([1]Summ!F1064="",0,[1]Summ!F1064)</f>
        <v>0</v>
      </c>
      <c r="D26" s="24">
        <f>SUM(B26,C26)</f>
        <v>9.5238095238095233E-2</v>
      </c>
      <c r="E26" s="26"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8">
        <f t="shared" si="6"/>
        <v>9.5238095238095233E-2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41024.342830078822</v>
      </c>
      <c r="S26" s="41">
        <f>IF($B$81=0,0,($B$124*$H$124)+($B$125*$H$125*$H$84)+($B$126*$H$126*$H$84)+1-($D$29*$H$29)-($D$28*$H$28))*$I$83*Poor!$B$81/$B$81</f>
        <v>41024.342830078822</v>
      </c>
      <c r="T26" s="41">
        <f>IF($B$81=0,0,($B$124*$H$124)+($B$125*$H$125*$H$84)+($B$126*$H$126*$H$84)+1-($D$29*$H$29)-($D$28*$H$28))*$I$83*Poor!$B$81/$B$81</f>
        <v>41024.342830078822</v>
      </c>
      <c r="U26" s="56"/>
      <c r="V26" s="56"/>
      <c r="W26" s="110"/>
      <c r="X26" s="118"/>
      <c r="Y26" s="184">
        <f t="shared" si="9"/>
        <v>0.38095238095238093</v>
      </c>
      <c r="Z26" s="116">
        <v>0.25</v>
      </c>
      <c r="AA26" s="121">
        <f t="shared" si="16"/>
        <v>9.5238095238095233E-2</v>
      </c>
      <c r="AB26" s="116">
        <v>0.25</v>
      </c>
      <c r="AC26" s="121">
        <f t="shared" si="7"/>
        <v>9.5238095238095233E-2</v>
      </c>
      <c r="AD26" s="116"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4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1.0605169613947694E-2</v>
      </c>
      <c r="C27" s="216">
        <f>IF([1]Summ!F1065="",0,[1]Summ!F1065)</f>
        <v>-1.0605169613947694E-2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1.1444652490813952E-2</v>
      </c>
      <c r="K27" s="22">
        <f t="shared" si="4"/>
        <v>1.0605169613947694E-2</v>
      </c>
      <c r="L27" s="22">
        <f t="shared" si="5"/>
        <v>1.0605169613947694E-2</v>
      </c>
      <c r="M27" s="230">
        <f t="shared" si="6"/>
        <v>1.1444652490813952E-2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41930.342830078822</v>
      </c>
      <c r="S27" s="41">
        <f>IF($B$81=0,0,($B$124*$H$124)+($B$125*$H$125*$H$84)+($B$126*$H$126*$H$84)+($B$127*$H$127*$H$84)+1-($D$29*$H$29)-($D$28*$H$28))*$I$83*Poor!$B$81/$B$81</f>
        <v>41930.342830078822</v>
      </c>
      <c r="T27" s="41">
        <f>IF($B$81=0,0,($B$124*$H$124)+($B$125*$H$125*$H$84)+($B$126*$H$126*$H$84)+($B$127*$H$127*$H$84)+1-($D$29*$H$29)-($D$28*$H$28))*$I$83*Poor!$B$81/$B$81</f>
        <v>41930.342830078822</v>
      </c>
      <c r="U27" s="56"/>
      <c r="V27" s="56"/>
      <c r="W27" s="110"/>
      <c r="X27" s="118"/>
      <c r="Y27" s="184">
        <f t="shared" si="9"/>
        <v>4.5778609963255806E-2</v>
      </c>
      <c r="Z27" s="116">
        <v>0.25</v>
      </c>
      <c r="AA27" s="121">
        <f t="shared" si="16"/>
        <v>1.1444652490813952E-2</v>
      </c>
      <c r="AB27" s="116">
        <v>0.25</v>
      </c>
      <c r="AC27" s="121">
        <f t="shared" si="7"/>
        <v>1.1444652490813952E-2</v>
      </c>
      <c r="AD27" s="116">
        <v>0.25</v>
      </c>
      <c r="AE27" s="121">
        <f t="shared" si="8"/>
        <v>1.1444652490813952E-2</v>
      </c>
      <c r="AF27" s="122">
        <f t="shared" si="10"/>
        <v>0.25</v>
      </c>
      <c r="AG27" s="121">
        <f t="shared" si="11"/>
        <v>1.1444652490813952E-2</v>
      </c>
      <c r="AH27" s="123">
        <f t="shared" si="12"/>
        <v>1</v>
      </c>
      <c r="AI27" s="184">
        <f t="shared" si="13"/>
        <v>1.1444652490813952E-2</v>
      </c>
      <c r="AJ27" s="120">
        <f t="shared" si="14"/>
        <v>1.1444652490813952E-2</v>
      </c>
      <c r="AK27" s="119">
        <f t="shared" si="15"/>
        <v>1.1444652490813952E-2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0.16361367870485677</v>
      </c>
      <c r="C28" s="216">
        <f>IF([1]Summ!F1066="",0,[1]Summ!F1066)</f>
        <v>-0.16361367870485677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0.17656499270488782</v>
      </c>
      <c r="K28" s="22">
        <f t="shared" si="4"/>
        <v>0.16361367870485677</v>
      </c>
      <c r="L28" s="22">
        <f t="shared" si="5"/>
        <v>0.16361367870485677</v>
      </c>
      <c r="M28" s="228">
        <f t="shared" si="6"/>
        <v>0.17656499270488782</v>
      </c>
      <c r="N28" s="233"/>
      <c r="O28" s="2"/>
      <c r="P28" s="22"/>
      <c r="V28" s="56"/>
      <c r="W28" s="110"/>
      <c r="X28" s="118"/>
      <c r="Y28" s="184">
        <f t="shared" si="9"/>
        <v>0.70625997081955127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0.35312998540977564</v>
      </c>
      <c r="AF28" s="122">
        <f t="shared" si="10"/>
        <v>0.5</v>
      </c>
      <c r="AG28" s="121">
        <f t="shared" si="11"/>
        <v>0.35312998540977564</v>
      </c>
      <c r="AH28" s="123">
        <f t="shared" si="12"/>
        <v>1</v>
      </c>
      <c r="AI28" s="184">
        <f t="shared" si="13"/>
        <v>0.17656499270488782</v>
      </c>
      <c r="AJ28" s="120">
        <f t="shared" si="14"/>
        <v>0</v>
      </c>
      <c r="AK28" s="119">
        <f t="shared" si="15"/>
        <v>0.35312998540977564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0.36228276089663763</v>
      </c>
      <c r="C29" s="216">
        <f>IF([1]Summ!F1067="",0,[1]Summ!F1067)</f>
        <v>0.1244643540354619</v>
      </c>
      <c r="D29" s="24">
        <f>SUM(B29,C29)</f>
        <v>0.48674711493209954</v>
      </c>
      <c r="E29" s="26">
        <v>1</v>
      </c>
      <c r="F29" s="22"/>
      <c r="H29" s="24">
        <f t="shared" si="1"/>
        <v>1</v>
      </c>
      <c r="I29" s="22">
        <f t="shared" si="2"/>
        <v>0.48674711493209954</v>
      </c>
      <c r="J29" s="24">
        <f>IF(I$32&lt;=1+I131,I29,B29*H29+J$33*(I29-B29*H29))</f>
        <v>0.35243042493252702</v>
      </c>
      <c r="K29" s="22">
        <f t="shared" si="4"/>
        <v>0.36228276089663763</v>
      </c>
      <c r="L29" s="22">
        <f t="shared" si="5"/>
        <v>0.36228276089663763</v>
      </c>
      <c r="M29" s="228">
        <f t="shared" si="6"/>
        <v>0.35243042493252702</v>
      </c>
      <c r="N29" s="233"/>
      <c r="P29" s="22"/>
      <c r="V29" s="56"/>
      <c r="W29" s="110"/>
      <c r="X29" s="118"/>
      <c r="Y29" s="184">
        <f t="shared" si="9"/>
        <v>1.4097216997301081</v>
      </c>
      <c r="Z29" s="116">
        <v>0.25</v>
      </c>
      <c r="AA29" s="121">
        <f t="shared" si="16"/>
        <v>0.35243042493252702</v>
      </c>
      <c r="AB29" s="116">
        <v>0.25</v>
      </c>
      <c r="AC29" s="121">
        <f t="shared" si="7"/>
        <v>0.35243042493252702</v>
      </c>
      <c r="AD29" s="116">
        <v>0.25</v>
      </c>
      <c r="AE29" s="121">
        <f t="shared" si="8"/>
        <v>0.35243042493252702</v>
      </c>
      <c r="AF29" s="122">
        <f t="shared" si="10"/>
        <v>0.25</v>
      </c>
      <c r="AG29" s="121">
        <f t="shared" si="11"/>
        <v>0.35243042493252702</v>
      </c>
      <c r="AH29" s="123">
        <f t="shared" si="12"/>
        <v>1</v>
      </c>
      <c r="AI29" s="184">
        <f t="shared" si="13"/>
        <v>0.35243042493252702</v>
      </c>
      <c r="AJ29" s="120">
        <f t="shared" si="14"/>
        <v>0.35243042493252702</v>
      </c>
      <c r="AK29" s="119">
        <f t="shared" si="15"/>
        <v>0.35243042493252702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0.3398972503113325</v>
      </c>
      <c r="C30" s="103"/>
      <c r="D30" s="24">
        <f>(D119-B124)</f>
        <v>4.6395945656157904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4.6395945656157904</v>
      </c>
      <c r="J30" s="235">
        <f>IF(I$32&lt;=$B$32,I30,$B$32-SUM(J6:J29))</f>
        <v>0.33718609358447504</v>
      </c>
      <c r="K30" s="22">
        <f t="shared" si="4"/>
        <v>0.3398972503113325</v>
      </c>
      <c r="L30" s="22">
        <f>IF(L124=L119,0,IF(K30="",0,(L119-L124)/(B119-B124)*K30))</f>
        <v>0.3398972503113325</v>
      </c>
      <c r="M30" s="175">
        <f t="shared" si="6"/>
        <v>0.33718609358447504</v>
      </c>
      <c r="N30" s="166" t="s">
        <v>86</v>
      </c>
      <c r="O30" s="2"/>
      <c r="P30" s="22"/>
      <c r="Q30" s="238" t="s">
        <v>141</v>
      </c>
      <c r="R30" s="238">
        <f t="shared" ref="R30:T33" si="50">IF(R24&gt;R$23,R24-R$23,0)</f>
        <v>0</v>
      </c>
      <c r="S30" s="238">
        <f t="shared" si="50"/>
        <v>0</v>
      </c>
      <c r="T30" s="238">
        <f t="shared" si="50"/>
        <v>0</v>
      </c>
      <c r="V30" s="56"/>
      <c r="W30" s="110"/>
      <c r="X30" s="118"/>
      <c r="Y30" s="184">
        <f>M30*4</f>
        <v>1.3487443743379002</v>
      </c>
      <c r="Z30" s="122">
        <f>IF($Y30=0,0,AA30/($Y$30))</f>
        <v>-1.0527523641889769</v>
      </c>
      <c r="AA30" s="188">
        <f>IF(AA79*4/$I$83+SUM(AA6:AA29)&lt;1,AA79*4/$I$83,1-SUM(AA6:AA29))</f>
        <v>-1.4198938287708069</v>
      </c>
      <c r="AB30" s="122">
        <f>IF($Y30=0,0,AC30/($Y$30))</f>
        <v>-1.0568682818439332</v>
      </c>
      <c r="AC30" s="188">
        <f>IF(AC79*4/$I$83+SUM(AC6:AC29)&lt;1,AC79*4/$I$83,1-SUM(AC6:AC29))</f>
        <v>-1.4254451495531673</v>
      </c>
      <c r="AD30" s="122">
        <f>IF($Y30=0,0,AE30/($Y$30))</f>
        <v>-1.0540430249451633</v>
      </c>
      <c r="AE30" s="188">
        <f>IF(AE79*4/$I$83+SUM(AE6:AE29)&lt;1,AE79*4/$I$83,1-SUM(AE6:AE29))</f>
        <v>-1.4216346002048921</v>
      </c>
      <c r="AF30" s="122">
        <f>IF($Y30=0,0,AG30/($Y$30))</f>
        <v>-0.23651000775145542</v>
      </c>
      <c r="AG30" s="188">
        <f>IF(AG79*4/$I$83+SUM(AG6:AG29)&lt;1,AG79*4/$I$83,1-SUM(AG6:AG29))</f>
        <v>-0.31899154242938865</v>
      </c>
      <c r="AH30" s="123">
        <f t="shared" si="12"/>
        <v>-3.4001736787295291</v>
      </c>
      <c r="AI30" s="184">
        <f t="shared" si="13"/>
        <v>-1.1464912802395637</v>
      </c>
      <c r="AJ30" s="120">
        <f t="shared" si="14"/>
        <v>-1.4226694891619871</v>
      </c>
      <c r="AK30" s="119">
        <f t="shared" si="15"/>
        <v>-0.87031307131714031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-0.32769071254818227</v>
      </c>
      <c r="M31" s="178">
        <f t="shared" si="6"/>
        <v>0</v>
      </c>
      <c r="N31" s="167">
        <f>M31*I83</f>
        <v>0</v>
      </c>
      <c r="P31" s="22"/>
      <c r="Q31" s="242" t="s">
        <v>142</v>
      </c>
      <c r="R31" s="238">
        <f t="shared" si="50"/>
        <v>0</v>
      </c>
      <c r="S31" s="238">
        <f t="shared" si="50"/>
        <v>0</v>
      </c>
      <c r="T31" s="238">
        <f t="shared" si="50"/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1.1811349103373572</v>
      </c>
      <c r="AB31" s="131"/>
      <c r="AC31" s="133">
        <f>1-AC32+IF($Y32&lt;0,$Y32/4,0)</f>
        <v>1.2019224638333958</v>
      </c>
      <c r="AD31" s="134"/>
      <c r="AE31" s="133">
        <f>1-AE32+IF($Y32&lt;0,$Y32/4,0)</f>
        <v>0.76210986965499417</v>
      </c>
      <c r="AF31" s="134"/>
      <c r="AG31" s="133">
        <f>1-AG32+IF($Y32&lt;0,$Y32/4,0)</f>
        <v>1.4787794012776787</v>
      </c>
      <c r="AH31" s="123"/>
      <c r="AI31" s="183">
        <f>SUM(AA31,AC31,AE31,AG31)/4</f>
        <v>1.1559866612758565</v>
      </c>
      <c r="AJ31" s="135">
        <f t="shared" si="14"/>
        <v>1.1915286870853765</v>
      </c>
      <c r="AK31" s="136">
        <f t="shared" si="15"/>
        <v>1.1204446354663364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1.3276907125481823</v>
      </c>
      <c r="C32" s="29">
        <f>SUM(C6:C31)</f>
        <v>-3.424998618869747E-2</v>
      </c>
      <c r="D32" s="24">
        <f>SUM(D6:D30)</f>
        <v>5.5931380416639431</v>
      </c>
      <c r="E32" s="2"/>
      <c r="F32" s="2"/>
      <c r="H32" s="17"/>
      <c r="I32" s="22">
        <f>SUM(I6:I30)</f>
        <v>5.5931380416639431</v>
      </c>
      <c r="J32" s="17"/>
      <c r="L32" s="22">
        <f>SUM(L6:L30)</f>
        <v>1.3276907125481823</v>
      </c>
      <c r="M32" s="23"/>
      <c r="N32" s="56"/>
      <c r="O32" s="2"/>
      <c r="P32" s="22"/>
      <c r="Q32" s="238" t="s">
        <v>143</v>
      </c>
      <c r="R32" s="238">
        <f t="shared" si="50"/>
        <v>0</v>
      </c>
      <c r="S32" s="238">
        <f t="shared" si="50"/>
        <v>0</v>
      </c>
      <c r="T32" s="238">
        <f t="shared" si="50"/>
        <v>0</v>
      </c>
      <c r="V32" s="56"/>
      <c r="W32" s="110"/>
      <c r="X32" s="118"/>
      <c r="Y32" s="115">
        <f>SUM(Y6:Y31)</f>
        <v>5.3107628501927291</v>
      </c>
      <c r="Z32" s="137"/>
      <c r="AA32" s="138">
        <f>SUM(AA6:AA30)</f>
        <v>-0.18113491033735718</v>
      </c>
      <c r="AB32" s="137"/>
      <c r="AC32" s="139">
        <f>SUM(AC6:AC30)</f>
        <v>-0.20192246383339585</v>
      </c>
      <c r="AD32" s="137"/>
      <c r="AE32" s="139">
        <f>SUM(AE6:AE30)</f>
        <v>0.23789013034500583</v>
      </c>
      <c r="AF32" s="137"/>
      <c r="AG32" s="139">
        <f>SUM(AG6:AG30)</f>
        <v>-0.47877940127767876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-7.9157892558567575E-2</v>
      </c>
      <c r="K33" s="14"/>
      <c r="L33" s="11"/>
      <c r="M33" s="30"/>
      <c r="N33" s="168" t="s">
        <v>87</v>
      </c>
      <c r="O33" s="2"/>
      <c r="P33" s="2"/>
      <c r="Q33" s="242" t="s">
        <v>144</v>
      </c>
      <c r="R33" s="238">
        <f t="shared" si="50"/>
        <v>0</v>
      </c>
      <c r="S33" s="238">
        <f t="shared" si="50"/>
        <v>0</v>
      </c>
      <c r="T33" s="238">
        <f t="shared" si="50"/>
        <v>0</v>
      </c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41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other: Sheep hides</v>
      </c>
      <c r="B37" s="217">
        <f>IF([1]Summ!E1072="",0,[1]Summ!E1072)</f>
        <v>0</v>
      </c>
      <c r="C37" s="217">
        <f>IF([1]Summ!F1072="",0,[1]Summ!F1072)</f>
        <v>0</v>
      </c>
      <c r="D37" s="38">
        <f>SUM(B37,C37)</f>
        <v>0</v>
      </c>
      <c r="E37" s="237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2"/>
      <c r="R37" s="180">
        <v>28391</v>
      </c>
      <c r="S37" s="180">
        <v>32156</v>
      </c>
      <c r="T37" s="22">
        <f>S37/R37</f>
        <v>1.1326124476066359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Other: cattle hides</v>
      </c>
      <c r="B38" s="217">
        <f>IF([1]Summ!E1073="",0,[1]Summ!E1073)</f>
        <v>10</v>
      </c>
      <c r="C38" s="217">
        <f>IF([1]Summ!F1073="",0,[1]Summ!F1073)</f>
        <v>0</v>
      </c>
      <c r="D38" s="38">
        <f t="shared" ref="D38:D47" si="58">SUM(B38,C38)</f>
        <v>10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10</v>
      </c>
      <c r="J38" s="38">
        <f t="shared" si="53"/>
        <v>10</v>
      </c>
      <c r="K38" s="40">
        <f t="shared" si="54"/>
        <v>2.327475852438031E-4</v>
      </c>
      <c r="L38" s="22">
        <f t="shared" si="55"/>
        <v>2.327475852438031E-4</v>
      </c>
      <c r="M38" s="24">
        <f t="shared" si="56"/>
        <v>2.327475852438031E-4</v>
      </c>
      <c r="N38" s="2"/>
      <c r="O38" s="2"/>
      <c r="P38" s="2"/>
      <c r="Q38" s="59"/>
      <c r="R38" s="180">
        <v>17060</v>
      </c>
      <c r="S38" s="180">
        <v>19322</v>
      </c>
      <c r="T38" s="22">
        <f t="shared" ref="T38:T41" si="60">S38/R38</f>
        <v>1.132590855803048</v>
      </c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0.68642211424410449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6.8642211424410453</v>
      </c>
      <c r="AF38" s="122">
        <f t="shared" si="57"/>
        <v>-0.68642211424410449</v>
      </c>
      <c r="AG38" s="147">
        <f t="shared" ref="AG38:AG64" si="61">$J38*AF38</f>
        <v>-6.8642211424410444</v>
      </c>
      <c r="AH38" s="123">
        <f t="shared" ref="AH38:AI58" si="62">SUM(Z38,AB38,AD38,AF38)</f>
        <v>1</v>
      </c>
      <c r="AI38" s="112">
        <f t="shared" si="62"/>
        <v>10.000000000000002</v>
      </c>
      <c r="AJ38" s="148">
        <f t="shared" ref="AJ38:AJ64" si="63">(AA38+AC38)</f>
        <v>10</v>
      </c>
      <c r="AK38" s="147">
        <f t="shared" ref="AK38:AK64" si="64">(AE38+AG38)</f>
        <v>8.8817841970012523E-16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Cattle sales - local: no. sold</v>
      </c>
      <c r="B39" s="217">
        <f>IF([1]Summ!E1074="",0,[1]Summ!E1074)</f>
        <v>1250</v>
      </c>
      <c r="C39" s="217">
        <f>IF([1]Summ!F1074="",0,[1]Summ!F1074)</f>
        <v>0</v>
      </c>
      <c r="D39" s="38">
        <f t="shared" si="58"/>
        <v>1250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1250</v>
      </c>
      <c r="J39" s="38">
        <f t="shared" si="53"/>
        <v>1250</v>
      </c>
      <c r="K39" s="40">
        <f t="shared" si="54"/>
        <v>2.9093448155475387E-2</v>
      </c>
      <c r="L39" s="22">
        <f t="shared" si="55"/>
        <v>2.9093448155475387E-2</v>
      </c>
      <c r="M39" s="24">
        <f t="shared" si="56"/>
        <v>2.9093448155475387E-2</v>
      </c>
      <c r="N39" s="2"/>
      <c r="O39" s="2"/>
      <c r="P39" s="2"/>
      <c r="Q39" s="59"/>
      <c r="R39" s="180">
        <v>31038</v>
      </c>
      <c r="S39" s="180">
        <v>35155</v>
      </c>
      <c r="T39" s="22">
        <f t="shared" si="60"/>
        <v>1.1326438559185514</v>
      </c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5">$J39*Z39</f>
        <v>0</v>
      </c>
      <c r="AB39" s="122">
        <f>AB8</f>
        <v>0</v>
      </c>
      <c r="AC39" s="147">
        <f t="shared" ref="AC39:AC64" si="66">$J39*AB39</f>
        <v>0</v>
      </c>
      <c r="AD39" s="122">
        <f>AD8</f>
        <v>0</v>
      </c>
      <c r="AE39" s="147">
        <f t="shared" ref="AE39:AE64" si="67">$J39*AD39</f>
        <v>0</v>
      </c>
      <c r="AF39" s="122">
        <f t="shared" si="57"/>
        <v>1</v>
      </c>
      <c r="AG39" s="147">
        <f t="shared" si="61"/>
        <v>1250</v>
      </c>
      <c r="AH39" s="123">
        <f t="shared" si="62"/>
        <v>1</v>
      </c>
      <c r="AI39" s="112">
        <f t="shared" si="62"/>
        <v>1250</v>
      </c>
      <c r="AJ39" s="148">
        <f t="shared" si="63"/>
        <v>0</v>
      </c>
      <c r="AK39" s="147">
        <f t="shared" si="64"/>
        <v>1250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Sheep sales - local: no. sold</v>
      </c>
      <c r="B40" s="217">
        <f>IF([1]Summ!E1075="",0,[1]Summ!E1075)</f>
        <v>750</v>
      </c>
      <c r="C40" s="217">
        <f>IF([1]Summ!F1075="",0,[1]Summ!F1075)</f>
        <v>0</v>
      </c>
      <c r="D40" s="38">
        <f t="shared" si="58"/>
        <v>750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750</v>
      </c>
      <c r="J40" s="38">
        <f t="shared" si="53"/>
        <v>750</v>
      </c>
      <c r="K40" s="40">
        <f t="shared" si="54"/>
        <v>1.7456068893285232E-2</v>
      </c>
      <c r="L40" s="22">
        <f t="shared" si="55"/>
        <v>1.7456068893285232E-2</v>
      </c>
      <c r="M40" s="24">
        <f t="shared" si="56"/>
        <v>1.7456068893285232E-2</v>
      </c>
      <c r="N40" s="2"/>
      <c r="O40" s="2"/>
      <c r="P40" s="2"/>
      <c r="Q40" s="56"/>
      <c r="R40" s="180">
        <v>58782</v>
      </c>
      <c r="S40" s="180">
        <v>66578</v>
      </c>
      <c r="T40" s="22">
        <f t="shared" si="60"/>
        <v>1.1326256336973903</v>
      </c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5"/>
        <v>0</v>
      </c>
      <c r="AB40" s="122">
        <f>AB9</f>
        <v>0</v>
      </c>
      <c r="AC40" s="147">
        <f t="shared" si="66"/>
        <v>0</v>
      </c>
      <c r="AD40" s="122">
        <f>AD9</f>
        <v>0</v>
      </c>
      <c r="AE40" s="147">
        <f t="shared" si="67"/>
        <v>0</v>
      </c>
      <c r="AF40" s="122">
        <f t="shared" si="57"/>
        <v>1</v>
      </c>
      <c r="AG40" s="147">
        <f t="shared" si="61"/>
        <v>750</v>
      </c>
      <c r="AH40" s="123">
        <f t="shared" si="62"/>
        <v>1</v>
      </c>
      <c r="AI40" s="112">
        <f t="shared" si="62"/>
        <v>750</v>
      </c>
      <c r="AJ40" s="148">
        <f t="shared" si="63"/>
        <v>0</v>
      </c>
      <c r="AK40" s="147">
        <f t="shared" si="64"/>
        <v>750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7">
        <f>IF([1]Summ!E1076="",0,[1]Summ!E1076)</f>
        <v>0</v>
      </c>
      <c r="C41" s="217">
        <f>IF([1]Summ!F1076="",0,[1]Summ!F1076)</f>
        <v>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180">
        <v>62522</v>
      </c>
      <c r="S41" s="180">
        <v>70814</v>
      </c>
      <c r="T41" s="224">
        <f t="shared" si="60"/>
        <v>1.1326253158888071</v>
      </c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5"/>
        <v>0</v>
      </c>
      <c r="AB41" s="122">
        <f>AB11</f>
        <v>0</v>
      </c>
      <c r="AC41" s="147">
        <f t="shared" si="66"/>
        <v>0</v>
      </c>
      <c r="AD41" s="122">
        <f>AD11</f>
        <v>0</v>
      </c>
      <c r="AE41" s="147">
        <f t="shared" si="67"/>
        <v>0</v>
      </c>
      <c r="AF41" s="122">
        <f t="shared" si="57"/>
        <v>1</v>
      </c>
      <c r="AG41" s="147">
        <f t="shared" si="61"/>
        <v>0</v>
      </c>
      <c r="AH41" s="123">
        <f t="shared" si="62"/>
        <v>1</v>
      </c>
      <c r="AI41" s="112">
        <f t="shared" si="62"/>
        <v>0</v>
      </c>
      <c r="AJ41" s="148">
        <f t="shared" si="63"/>
        <v>0</v>
      </c>
      <c r="AK41" s="147">
        <f t="shared" si="64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Onions: kg produced</v>
      </c>
      <c r="B42" s="217">
        <f>IF([1]Summ!E1077="",0,[1]Summ!E1077)</f>
        <v>0</v>
      </c>
      <c r="C42" s="217">
        <f>IF([1]Summ!F1077="",0,[1]Summ!F1077)</f>
        <v>0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47"/>
      <c r="T42" s="247"/>
      <c r="U42" s="56"/>
      <c r="V42" s="56"/>
      <c r="W42" s="115"/>
      <c r="X42" s="118"/>
      <c r="Y42" s="110"/>
      <c r="Z42" s="116">
        <v>0.25</v>
      </c>
      <c r="AA42" s="147">
        <f t="shared" si="65"/>
        <v>0</v>
      </c>
      <c r="AB42" s="116">
        <v>0</v>
      </c>
      <c r="AC42" s="147">
        <f t="shared" si="66"/>
        <v>0</v>
      </c>
      <c r="AD42" s="116">
        <v>0.5</v>
      </c>
      <c r="AE42" s="147">
        <f t="shared" si="67"/>
        <v>0</v>
      </c>
      <c r="AF42" s="122">
        <f t="shared" si="57"/>
        <v>0.25</v>
      </c>
      <c r="AG42" s="147">
        <f t="shared" si="61"/>
        <v>0</v>
      </c>
      <c r="AH42" s="123">
        <f t="shared" si="62"/>
        <v>1</v>
      </c>
      <c r="AI42" s="112">
        <f t="shared" si="62"/>
        <v>0</v>
      </c>
      <c r="AJ42" s="148">
        <f t="shared" si="63"/>
        <v>0</v>
      </c>
      <c r="AK42" s="147">
        <f t="shared" si="64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Beans: kg produced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5"/>
      <c r="T43" s="225"/>
      <c r="U43" s="56"/>
      <c r="V43" s="56"/>
      <c r="W43" s="115"/>
      <c r="X43" s="118"/>
      <c r="Y43" s="110"/>
      <c r="Z43" s="116">
        <v>0.25</v>
      </c>
      <c r="AA43" s="147">
        <f t="shared" si="65"/>
        <v>0</v>
      </c>
      <c r="AB43" s="116">
        <v>0.25</v>
      </c>
      <c r="AC43" s="147">
        <f t="shared" si="66"/>
        <v>0</v>
      </c>
      <c r="AD43" s="116">
        <v>0.25</v>
      </c>
      <c r="AE43" s="147">
        <f t="shared" si="67"/>
        <v>0</v>
      </c>
      <c r="AF43" s="122">
        <f t="shared" si="57"/>
        <v>0.25</v>
      </c>
      <c r="AG43" s="147">
        <f t="shared" si="61"/>
        <v>0</v>
      </c>
      <c r="AH43" s="123">
        <f t="shared" si="62"/>
        <v>1</v>
      </c>
      <c r="AI43" s="112">
        <f t="shared" si="62"/>
        <v>0</v>
      </c>
      <c r="AJ43" s="148">
        <f t="shared" si="63"/>
        <v>0</v>
      </c>
      <c r="AK43" s="147">
        <f t="shared" si="64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 xml:space="preserve">Other root crops: Beetroot </v>
      </c>
      <c r="B44" s="217">
        <f>IF([1]Summ!E1079="",0,[1]Summ!E1079)</f>
        <v>0</v>
      </c>
      <c r="C44" s="217">
        <f>IF([1]Summ!F1079="",0,[1]Summ!F1079)</f>
        <v>0</v>
      </c>
      <c r="D44" s="38">
        <f t="shared" si="58"/>
        <v>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41"/>
      <c r="R44" s="41"/>
      <c r="S44" s="224"/>
      <c r="T44" s="224"/>
      <c r="U44" s="56"/>
      <c r="V44" s="56"/>
      <c r="W44" s="117"/>
      <c r="X44" s="118"/>
      <c r="Y44" s="110"/>
      <c r="Z44" s="116">
        <v>0.25</v>
      </c>
      <c r="AA44" s="147">
        <f t="shared" si="65"/>
        <v>0</v>
      </c>
      <c r="AB44" s="116">
        <v>0.25</v>
      </c>
      <c r="AC44" s="147">
        <f t="shared" si="66"/>
        <v>0</v>
      </c>
      <c r="AD44" s="116">
        <v>0.25</v>
      </c>
      <c r="AE44" s="147">
        <f t="shared" si="67"/>
        <v>0</v>
      </c>
      <c r="AF44" s="122">
        <f t="shared" si="57"/>
        <v>0.25</v>
      </c>
      <c r="AG44" s="147">
        <f t="shared" si="61"/>
        <v>0</v>
      </c>
      <c r="AH44" s="123">
        <f t="shared" si="62"/>
        <v>1</v>
      </c>
      <c r="AI44" s="112">
        <f t="shared" si="62"/>
        <v>0</v>
      </c>
      <c r="AJ44" s="148">
        <f t="shared" si="63"/>
        <v>0</v>
      </c>
      <c r="AK44" s="147">
        <f t="shared" si="64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 xml:space="preserve">Tomato: </v>
      </c>
      <c r="B45" s="217">
        <f>IF([1]Summ!E1080="",0,[1]Summ!E1080)</f>
        <v>0</v>
      </c>
      <c r="C45" s="217">
        <f>IF([1]Summ!F1080="",0,[1]Summ!F1080)</f>
        <v>0</v>
      </c>
      <c r="D45" s="38">
        <f t="shared" si="58"/>
        <v>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41"/>
      <c r="R45" s="41"/>
      <c r="U45" s="56"/>
      <c r="V45" s="56"/>
      <c r="W45" s="110"/>
      <c r="X45" s="118"/>
      <c r="Y45" s="110"/>
      <c r="Z45" s="116">
        <v>0.25</v>
      </c>
      <c r="AA45" s="147">
        <f t="shared" si="65"/>
        <v>0</v>
      </c>
      <c r="AB45" s="116">
        <v>0.25</v>
      </c>
      <c r="AC45" s="147">
        <f t="shared" si="66"/>
        <v>0</v>
      </c>
      <c r="AD45" s="116">
        <v>0.25</v>
      </c>
      <c r="AE45" s="147">
        <f t="shared" si="67"/>
        <v>0</v>
      </c>
      <c r="AF45" s="122">
        <f t="shared" si="57"/>
        <v>0.25</v>
      </c>
      <c r="AG45" s="147">
        <f t="shared" si="61"/>
        <v>0</v>
      </c>
      <c r="AH45" s="123">
        <f t="shared" si="62"/>
        <v>1</v>
      </c>
      <c r="AI45" s="112">
        <f t="shared" si="62"/>
        <v>0</v>
      </c>
      <c r="AJ45" s="148">
        <f t="shared" si="63"/>
        <v>0</v>
      </c>
      <c r="AK45" s="147">
        <f t="shared" si="64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Leafy green vegetables (spinach etc)</v>
      </c>
      <c r="B46" s="217">
        <f>IF([1]Summ!E1081="",0,[1]Summ!E1081)</f>
        <v>35</v>
      </c>
      <c r="C46" s="217">
        <f>IF([1]Summ!F1081="",0,[1]Summ!F1081)</f>
        <v>-35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37.770526239549866</v>
      </c>
      <c r="K46" s="40">
        <f t="shared" si="54"/>
        <v>8.1461654835331089E-4</v>
      </c>
      <c r="L46" s="22">
        <f t="shared" si="55"/>
        <v>8.1461654835331089E-4</v>
      </c>
      <c r="M46" s="24">
        <f t="shared" si="56"/>
        <v>8.7909987756429342E-4</v>
      </c>
      <c r="N46" s="2"/>
      <c r="O46" s="2"/>
      <c r="P46" s="2"/>
      <c r="U46" s="56"/>
      <c r="V46" s="56"/>
      <c r="W46" s="110"/>
      <c r="X46" s="118"/>
      <c r="Y46" s="110"/>
      <c r="Z46" s="116">
        <v>0.25</v>
      </c>
      <c r="AA46" s="147">
        <f t="shared" si="65"/>
        <v>9.4426315598874666</v>
      </c>
      <c r="AB46" s="116">
        <v>0.25</v>
      </c>
      <c r="AC46" s="147">
        <f t="shared" si="66"/>
        <v>9.4426315598874666</v>
      </c>
      <c r="AD46" s="116">
        <v>0.25</v>
      </c>
      <c r="AE46" s="147">
        <f t="shared" si="67"/>
        <v>9.4426315598874666</v>
      </c>
      <c r="AF46" s="122">
        <f t="shared" si="57"/>
        <v>0.25</v>
      </c>
      <c r="AG46" s="147">
        <f t="shared" si="61"/>
        <v>9.4426315598874666</v>
      </c>
      <c r="AH46" s="123">
        <f t="shared" si="62"/>
        <v>1</v>
      </c>
      <c r="AI46" s="112">
        <f t="shared" si="62"/>
        <v>37.770526239549866</v>
      </c>
      <c r="AJ46" s="148">
        <f t="shared" si="63"/>
        <v>18.885263119774933</v>
      </c>
      <c r="AK46" s="147">
        <f t="shared" si="64"/>
        <v>18.885263119774933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crop: pumpkin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Q47" s="249"/>
      <c r="R47" s="249"/>
      <c r="U47" s="56"/>
      <c r="V47" s="56"/>
      <c r="W47" s="110"/>
      <c r="X47" s="118"/>
      <c r="Y47" s="110"/>
      <c r="Z47" s="116">
        <v>0.25</v>
      </c>
      <c r="AA47" s="147">
        <f t="shared" si="65"/>
        <v>0</v>
      </c>
      <c r="AB47" s="116">
        <v>0.25</v>
      </c>
      <c r="AC47" s="147">
        <f t="shared" si="66"/>
        <v>0</v>
      </c>
      <c r="AD47" s="116">
        <v>0.25</v>
      </c>
      <c r="AE47" s="147">
        <f t="shared" si="67"/>
        <v>0</v>
      </c>
      <c r="AF47" s="122">
        <f t="shared" si="57"/>
        <v>0.25</v>
      </c>
      <c r="AG47" s="147">
        <f t="shared" si="61"/>
        <v>0</v>
      </c>
      <c r="AH47" s="123">
        <f t="shared" si="62"/>
        <v>1</v>
      </c>
      <c r="AI47" s="112">
        <f t="shared" si="62"/>
        <v>0</v>
      </c>
      <c r="AJ47" s="148">
        <f t="shared" si="63"/>
        <v>0</v>
      </c>
      <c r="AK47" s="147">
        <f t="shared" si="64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Other crop: Carrots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49"/>
      <c r="R48" s="249"/>
      <c r="U48" s="56"/>
      <c r="V48" s="56"/>
      <c r="W48" s="110"/>
      <c r="X48" s="118"/>
      <c r="Y48" s="110"/>
      <c r="Z48" s="116">
        <v>0.25</v>
      </c>
      <c r="AA48" s="147">
        <f t="shared" si="65"/>
        <v>0</v>
      </c>
      <c r="AB48" s="116">
        <v>0.25</v>
      </c>
      <c r="AC48" s="147">
        <f t="shared" si="66"/>
        <v>0</v>
      </c>
      <c r="AD48" s="116">
        <v>0.25</v>
      </c>
      <c r="AE48" s="147">
        <f t="shared" si="67"/>
        <v>0</v>
      </c>
      <c r="AF48" s="122">
        <f t="shared" si="57"/>
        <v>0.25</v>
      </c>
      <c r="AG48" s="147">
        <f t="shared" si="61"/>
        <v>0</v>
      </c>
      <c r="AH48" s="123">
        <f t="shared" si="62"/>
        <v>1</v>
      </c>
      <c r="AI48" s="112">
        <f t="shared" si="62"/>
        <v>0</v>
      </c>
      <c r="AJ48" s="148">
        <f t="shared" si="63"/>
        <v>0</v>
      </c>
      <c r="AK48" s="147">
        <f t="shared" si="64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WILD FOODS -- see worksheet Data 3</v>
      </c>
      <c r="B49" s="217">
        <f>IF([1]Summ!E1084="",0,[1]Summ!E1084)</f>
        <v>0</v>
      </c>
      <c r="C49" s="217">
        <f>IF([1]Summ!F1084="",0,[1]Summ!F1084)</f>
        <v>750</v>
      </c>
      <c r="D49" s="38">
        <f t="shared" ref="D49:D64" si="68">SUM(B49,C49)</f>
        <v>750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750</v>
      </c>
      <c r="J49" s="38">
        <f t="shared" si="53"/>
        <v>-59.368419418925683</v>
      </c>
      <c r="K49" s="40">
        <f t="shared" si="54"/>
        <v>0</v>
      </c>
      <c r="L49" s="22">
        <f t="shared" si="55"/>
        <v>0</v>
      </c>
      <c r="M49" s="24">
        <f t="shared" si="56"/>
        <v>-1.3817856259496261E-3</v>
      </c>
      <c r="N49" s="2"/>
      <c r="O49" s="2"/>
      <c r="P49" s="56"/>
      <c r="Q49" s="56"/>
      <c r="R49" s="56"/>
      <c r="S49" s="56"/>
      <c r="T49" s="56"/>
      <c r="U49" s="56"/>
      <c r="V49" s="56"/>
      <c r="W49" s="110"/>
      <c r="X49" s="118"/>
      <c r="Y49" s="110"/>
      <c r="Z49" s="116">
        <v>0.25</v>
      </c>
      <c r="AA49" s="147">
        <f t="shared" si="65"/>
        <v>-14.842104854731421</v>
      </c>
      <c r="AB49" s="116">
        <v>0.25</v>
      </c>
      <c r="AC49" s="147">
        <f t="shared" si="66"/>
        <v>-14.842104854731421</v>
      </c>
      <c r="AD49" s="116">
        <v>0.25</v>
      </c>
      <c r="AE49" s="147">
        <f t="shared" si="67"/>
        <v>-14.842104854731421</v>
      </c>
      <c r="AF49" s="122">
        <f t="shared" si="57"/>
        <v>0.25</v>
      </c>
      <c r="AG49" s="147">
        <f t="shared" si="61"/>
        <v>-14.842104854731421</v>
      </c>
      <c r="AH49" s="123">
        <f t="shared" si="62"/>
        <v>1</v>
      </c>
      <c r="AI49" s="112">
        <f t="shared" si="62"/>
        <v>-59.368419418925683</v>
      </c>
      <c r="AJ49" s="148">
        <f t="shared" si="63"/>
        <v>-29.684209709462841</v>
      </c>
      <c r="AK49" s="147">
        <f t="shared" si="64"/>
        <v>-29.684209709462841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Small business -- see Data2</v>
      </c>
      <c r="B50" s="217">
        <f>IF([1]Summ!E1085="",0,[1]Summ!E1085)</f>
        <v>9600</v>
      </c>
      <c r="C50" s="217">
        <f>IF([1]Summ!F1085="",0,[1]Summ!F1085)</f>
        <v>0</v>
      </c>
      <c r="D50" s="38">
        <f t="shared" si="68"/>
        <v>9600</v>
      </c>
      <c r="E50" s="26">
        <v>1</v>
      </c>
      <c r="F50" s="26">
        <v>1</v>
      </c>
      <c r="G50" s="22">
        <f t="shared" si="59"/>
        <v>1</v>
      </c>
      <c r="H50" s="24">
        <f t="shared" ref="H50:H64" si="69">(E50*F50)</f>
        <v>1</v>
      </c>
      <c r="I50" s="39">
        <f t="shared" ref="I50:I64" si="70">D50*H50</f>
        <v>9600</v>
      </c>
      <c r="J50" s="38">
        <f t="shared" ref="J50:J64" si="71">J104*I$83</f>
        <v>9600</v>
      </c>
      <c r="K50" s="40">
        <f t="shared" ref="K50:K64" si="72">(B50/B$65)</f>
        <v>0.22343768183405097</v>
      </c>
      <c r="L50" s="22">
        <f t="shared" ref="L50:L64" si="73">(K50*H50)</f>
        <v>0.22343768183405097</v>
      </c>
      <c r="M50" s="24">
        <f t="shared" ref="M50:M64" si="74">J50/B$65</f>
        <v>0.22343768183405097</v>
      </c>
      <c r="N50" s="2"/>
      <c r="P50" s="64"/>
      <c r="Q50" s="41"/>
      <c r="R50" s="248"/>
      <c r="S50" s="41"/>
      <c r="T50" s="56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Social development -- see Data2</v>
      </c>
      <c r="B51" s="217">
        <f>IF([1]Summ!E1086="",0,[1]Summ!E1086)</f>
        <v>15720</v>
      </c>
      <c r="C51" s="217">
        <f>IF([1]Summ!F1086="",0,[1]Summ!F1086)</f>
        <v>0</v>
      </c>
      <c r="D51" s="38">
        <f t="shared" si="68"/>
        <v>15720</v>
      </c>
      <c r="E51" s="26">
        <v>1</v>
      </c>
      <c r="F51" s="26">
        <v>1</v>
      </c>
      <c r="G51" s="22">
        <f t="shared" si="59"/>
        <v>1</v>
      </c>
      <c r="H51" s="24">
        <f t="shared" si="69"/>
        <v>1</v>
      </c>
      <c r="I51" s="39">
        <f t="shared" si="70"/>
        <v>15720</v>
      </c>
      <c r="J51" s="38">
        <f t="shared" si="71"/>
        <v>15719.999999999998</v>
      </c>
      <c r="K51" s="40">
        <f t="shared" si="72"/>
        <v>0.36587920400325846</v>
      </c>
      <c r="L51" s="22">
        <f t="shared" si="73"/>
        <v>0.36587920400325846</v>
      </c>
      <c r="M51" s="24">
        <f t="shared" si="74"/>
        <v>0.36587920400325841</v>
      </c>
      <c r="N51" s="2"/>
      <c r="O51" s="2"/>
      <c r="P51" s="59"/>
      <c r="Q51" s="41"/>
      <c r="R51" s="250"/>
      <c r="S51" s="41"/>
      <c r="T51" s="56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Public works -- see Data2</v>
      </c>
      <c r="B52" s="217">
        <f>IF([1]Summ!E1087="",0,[1]Summ!E1087)</f>
        <v>7800</v>
      </c>
      <c r="C52" s="217">
        <f>IF([1]Summ!F1087="",0,[1]Summ!F1087)</f>
        <v>0</v>
      </c>
      <c r="D52" s="38">
        <f t="shared" si="68"/>
        <v>7800</v>
      </c>
      <c r="E52" s="26">
        <v>1</v>
      </c>
      <c r="F52" s="26">
        <v>1</v>
      </c>
      <c r="G52" s="22">
        <f t="shared" si="59"/>
        <v>1</v>
      </c>
      <c r="H52" s="24">
        <f t="shared" si="69"/>
        <v>1</v>
      </c>
      <c r="I52" s="39">
        <f t="shared" si="70"/>
        <v>7800</v>
      </c>
      <c r="J52" s="38">
        <f t="shared" si="71"/>
        <v>7800</v>
      </c>
      <c r="K52" s="40">
        <f t="shared" si="72"/>
        <v>0.18154311649016641</v>
      </c>
      <c r="L52" s="22">
        <f t="shared" si="73"/>
        <v>0.18154311649016641</v>
      </c>
      <c r="M52" s="24">
        <f t="shared" si="74"/>
        <v>0.18154311649016641</v>
      </c>
      <c r="N52" s="2"/>
      <c r="O52" s="2"/>
      <c r="P52" s="59"/>
      <c r="Q52" s="41"/>
      <c r="R52" s="248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Remittances: no. times per year</v>
      </c>
      <c r="B53" s="217">
        <f>IF([1]Summ!E1088="",0,[1]Summ!E1088)</f>
        <v>7800</v>
      </c>
      <c r="C53" s="217">
        <f>IF([1]Summ!F1088="",0,[1]Summ!F1088)</f>
        <v>0</v>
      </c>
      <c r="D53" s="38">
        <f t="shared" si="68"/>
        <v>7800</v>
      </c>
      <c r="E53" s="26">
        <v>1</v>
      </c>
      <c r="F53" s="26">
        <v>1</v>
      </c>
      <c r="G53" s="22">
        <f t="shared" si="59"/>
        <v>1</v>
      </c>
      <c r="H53" s="24">
        <f t="shared" si="69"/>
        <v>1</v>
      </c>
      <c r="I53" s="39">
        <f t="shared" si="70"/>
        <v>7800</v>
      </c>
      <c r="J53" s="38">
        <f t="shared" si="71"/>
        <v>7800</v>
      </c>
      <c r="K53" s="40">
        <f t="shared" si="72"/>
        <v>0.18154311649016641</v>
      </c>
      <c r="L53" s="22">
        <f t="shared" si="73"/>
        <v>0.18154311649016641</v>
      </c>
      <c r="M53" s="24">
        <f t="shared" si="74"/>
        <v>0.18154311649016641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7">
        <f>IF([1]Summ!E1089="",0,[1]Summ!E1089)</f>
        <v>0</v>
      </c>
      <c r="C54" s="217">
        <f>IF([1]Summ!F1089="",0,[1]Summ!F1089)</f>
        <v>0</v>
      </c>
      <c r="D54" s="38">
        <f t="shared" si="68"/>
        <v>0</v>
      </c>
      <c r="E54" s="26">
        <v>1</v>
      </c>
      <c r="F54" s="26">
        <v>1</v>
      </c>
      <c r="G54" s="22">
        <f t="shared" si="59"/>
        <v>1</v>
      </c>
      <c r="H54" s="24">
        <f t="shared" si="69"/>
        <v>1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7">
        <f>IF([1]Summ!E1090="",0,[1]Summ!E1090)</f>
        <v>0</v>
      </c>
      <c r="C55" s="217">
        <f>IF([1]Summ!F1090="",0,[1]Summ!F1090)</f>
        <v>0</v>
      </c>
      <c r="D55" s="38">
        <f t="shared" si="68"/>
        <v>0</v>
      </c>
      <c r="E55" s="26">
        <v>1</v>
      </c>
      <c r="F55" s="26">
        <v>1</v>
      </c>
      <c r="G55" s="22">
        <f t="shared" si="59"/>
        <v>1</v>
      </c>
      <c r="H55" s="24">
        <f t="shared" si="69"/>
        <v>1</v>
      </c>
      <c r="I55" s="39">
        <f t="shared" si="70"/>
        <v>0</v>
      </c>
      <c r="J55" s="38">
        <f t="shared" si="71"/>
        <v>0</v>
      </c>
      <c r="K55" s="40">
        <f t="shared" si="72"/>
        <v>0</v>
      </c>
      <c r="L55" s="22">
        <f t="shared" si="73"/>
        <v>0</v>
      </c>
      <c r="M55" s="24">
        <f t="shared" si="74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5"/>
        <v>0</v>
      </c>
      <c r="AB55" s="116">
        <v>0.25</v>
      </c>
      <c r="AC55" s="147">
        <f t="shared" si="66"/>
        <v>0</v>
      </c>
      <c r="AD55" s="116">
        <v>0.25</v>
      </c>
      <c r="AE55" s="147">
        <f t="shared" si="67"/>
        <v>0</v>
      </c>
      <c r="AF55" s="122">
        <f t="shared" si="57"/>
        <v>0.25</v>
      </c>
      <c r="AG55" s="147">
        <f t="shared" si="61"/>
        <v>0</v>
      </c>
      <c r="AH55" s="123">
        <f t="shared" si="62"/>
        <v>1</v>
      </c>
      <c r="AI55" s="112">
        <f t="shared" si="62"/>
        <v>0</v>
      </c>
      <c r="AJ55" s="148">
        <f t="shared" si="63"/>
        <v>0</v>
      </c>
      <c r="AK55" s="147">
        <f t="shared" si="64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7">
        <f>IF([1]Summ!E1091="",0,[1]Summ!E1091)</f>
        <v>0</v>
      </c>
      <c r="C56" s="217">
        <f>IF([1]Summ!F1091="",0,[1]Summ!F1091)</f>
        <v>0</v>
      </c>
      <c r="D56" s="38">
        <f t="shared" si="68"/>
        <v>0</v>
      </c>
      <c r="E56" s="26">
        <v>1</v>
      </c>
      <c r="F56" s="26">
        <v>1</v>
      </c>
      <c r="G56" s="22">
        <f t="shared" si="59"/>
        <v>1</v>
      </c>
      <c r="H56" s="24">
        <f t="shared" si="69"/>
        <v>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5"/>
        <v>0</v>
      </c>
      <c r="AB56" s="116">
        <v>0.25</v>
      </c>
      <c r="AC56" s="147">
        <f t="shared" si="66"/>
        <v>0</v>
      </c>
      <c r="AD56" s="116">
        <v>0.25</v>
      </c>
      <c r="AE56" s="147">
        <f t="shared" si="67"/>
        <v>0</v>
      </c>
      <c r="AF56" s="122">
        <f t="shared" si="57"/>
        <v>0.25</v>
      </c>
      <c r="AG56" s="147">
        <f t="shared" si="61"/>
        <v>0</v>
      </c>
      <c r="AH56" s="123">
        <f t="shared" si="62"/>
        <v>1</v>
      </c>
      <c r="AI56" s="112">
        <f t="shared" si="62"/>
        <v>0</v>
      </c>
      <c r="AJ56" s="148">
        <f t="shared" si="63"/>
        <v>0</v>
      </c>
      <c r="AK56" s="147">
        <f t="shared" si="64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8"/>
        <v>0</v>
      </c>
      <c r="E57" s="26">
        <v>1</v>
      </c>
      <c r="F57" s="26">
        <v>1</v>
      </c>
      <c r="G57" s="22">
        <f t="shared" si="59"/>
        <v>1</v>
      </c>
      <c r="H57" s="24">
        <f t="shared" si="69"/>
        <v>1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5"/>
        <v>0</v>
      </c>
      <c r="AB57" s="116">
        <v>0.25</v>
      </c>
      <c r="AC57" s="147">
        <f t="shared" si="66"/>
        <v>0</v>
      </c>
      <c r="AD57" s="116">
        <v>0.25</v>
      </c>
      <c r="AE57" s="147">
        <f t="shared" si="67"/>
        <v>0</v>
      </c>
      <c r="AF57" s="122">
        <f t="shared" si="57"/>
        <v>0.25</v>
      </c>
      <c r="AG57" s="147">
        <f t="shared" si="61"/>
        <v>0</v>
      </c>
      <c r="AH57" s="123">
        <f t="shared" si="62"/>
        <v>1</v>
      </c>
      <c r="AI57" s="112">
        <f t="shared" si="62"/>
        <v>0</v>
      </c>
      <c r="AJ57" s="148">
        <f t="shared" si="63"/>
        <v>0</v>
      </c>
      <c r="AK57" s="147">
        <f t="shared" si="64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8"/>
        <v>0</v>
      </c>
      <c r="E58" s="26">
        <v>1</v>
      </c>
      <c r="F58" s="26">
        <v>1</v>
      </c>
      <c r="G58" s="22">
        <f t="shared" si="59"/>
        <v>1</v>
      </c>
      <c r="H58" s="24">
        <f t="shared" si="69"/>
        <v>1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5"/>
        <v>0</v>
      </c>
      <c r="AB58" s="116">
        <v>0.25</v>
      </c>
      <c r="AC58" s="147">
        <f t="shared" si="66"/>
        <v>0</v>
      </c>
      <c r="AD58" s="116">
        <v>0.25</v>
      </c>
      <c r="AE58" s="147">
        <f t="shared" si="67"/>
        <v>0</v>
      </c>
      <c r="AF58" s="122">
        <f t="shared" si="57"/>
        <v>0.25</v>
      </c>
      <c r="AG58" s="147">
        <f t="shared" si="61"/>
        <v>0</v>
      </c>
      <c r="AH58" s="123">
        <f t="shared" si="62"/>
        <v>1</v>
      </c>
      <c r="AI58" s="112">
        <f t="shared" si="62"/>
        <v>0</v>
      </c>
      <c r="AJ58" s="148">
        <f t="shared" si="63"/>
        <v>0</v>
      </c>
      <c r="AK58" s="147">
        <f t="shared" si="64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8"/>
        <v>0</v>
      </c>
      <c r="E59" s="26">
        <v>1</v>
      </c>
      <c r="F59" s="26">
        <v>1</v>
      </c>
      <c r="G59" s="22">
        <f t="shared" si="59"/>
        <v>1</v>
      </c>
      <c r="H59" s="24">
        <f t="shared" si="69"/>
        <v>1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5"/>
        <v>0</v>
      </c>
      <c r="AB59" s="116">
        <v>0.25</v>
      </c>
      <c r="AC59" s="147">
        <f t="shared" si="66"/>
        <v>0</v>
      </c>
      <c r="AD59" s="116">
        <v>0.25</v>
      </c>
      <c r="AE59" s="147">
        <f t="shared" si="67"/>
        <v>0</v>
      </c>
      <c r="AF59" s="122">
        <f t="shared" si="57"/>
        <v>0.25</v>
      </c>
      <c r="AG59" s="147">
        <f t="shared" si="61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3"/>
        <v>0</v>
      </c>
      <c r="AK59" s="147">
        <f t="shared" si="64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8"/>
        <v>0</v>
      </c>
      <c r="E60" s="26">
        <v>1</v>
      </c>
      <c r="F60" s="26">
        <v>1</v>
      </c>
      <c r="G60" s="22">
        <f t="shared" si="59"/>
        <v>1</v>
      </c>
      <c r="H60" s="24">
        <f t="shared" si="69"/>
        <v>1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5"/>
        <v>0</v>
      </c>
      <c r="AB60" s="116">
        <v>0.25</v>
      </c>
      <c r="AC60" s="147">
        <f t="shared" si="66"/>
        <v>0</v>
      </c>
      <c r="AD60" s="116">
        <v>0.25</v>
      </c>
      <c r="AE60" s="147">
        <f t="shared" si="67"/>
        <v>0</v>
      </c>
      <c r="AF60" s="122">
        <f t="shared" si="57"/>
        <v>0.25</v>
      </c>
      <c r="AG60" s="147">
        <f t="shared" si="61"/>
        <v>0</v>
      </c>
      <c r="AH60" s="123">
        <f t="shared" si="75"/>
        <v>1</v>
      </c>
      <c r="AI60" s="112">
        <f t="shared" si="75"/>
        <v>0</v>
      </c>
      <c r="AJ60" s="148">
        <f t="shared" si="63"/>
        <v>0</v>
      </c>
      <c r="AK60" s="147">
        <f t="shared" si="64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8"/>
        <v>0</v>
      </c>
      <c r="E61" s="26">
        <v>1</v>
      </c>
      <c r="F61" s="26">
        <v>1</v>
      </c>
      <c r="G61" s="22">
        <f t="shared" si="59"/>
        <v>1</v>
      </c>
      <c r="H61" s="24">
        <f t="shared" si="69"/>
        <v>1</v>
      </c>
      <c r="I61" s="39">
        <f t="shared" si="70"/>
        <v>0</v>
      </c>
      <c r="J61" s="38">
        <f t="shared" si="71"/>
        <v>0</v>
      </c>
      <c r="K61" s="40">
        <f t="shared" si="72"/>
        <v>0</v>
      </c>
      <c r="L61" s="22">
        <f t="shared" si="73"/>
        <v>0</v>
      </c>
      <c r="M61" s="24">
        <f t="shared" si="74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5"/>
        <v>0</v>
      </c>
      <c r="AB61" s="116">
        <v>0.25</v>
      </c>
      <c r="AC61" s="147">
        <f t="shared" si="66"/>
        <v>0</v>
      </c>
      <c r="AD61" s="116">
        <v>0.25</v>
      </c>
      <c r="AE61" s="147">
        <f t="shared" si="67"/>
        <v>0</v>
      </c>
      <c r="AF61" s="122">
        <f t="shared" si="57"/>
        <v>0.25</v>
      </c>
      <c r="AG61" s="147">
        <f t="shared" si="61"/>
        <v>0</v>
      </c>
      <c r="AH61" s="123">
        <f t="shared" si="75"/>
        <v>1</v>
      </c>
      <c r="AI61" s="112">
        <f t="shared" si="75"/>
        <v>0</v>
      </c>
      <c r="AJ61" s="148">
        <f t="shared" si="63"/>
        <v>0</v>
      </c>
      <c r="AK61" s="147">
        <f t="shared" si="64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8"/>
        <v>0</v>
      </c>
      <c r="E62" s="26">
        <v>1</v>
      </c>
      <c r="F62" s="26">
        <v>1</v>
      </c>
      <c r="G62" s="22">
        <f t="shared" si="59"/>
        <v>1</v>
      </c>
      <c r="H62" s="24">
        <f t="shared" si="69"/>
        <v>1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5"/>
        <v>0</v>
      </c>
      <c r="AB62" s="116">
        <v>0.25</v>
      </c>
      <c r="AC62" s="147">
        <f t="shared" si="66"/>
        <v>0</v>
      </c>
      <c r="AD62" s="116">
        <v>0.25</v>
      </c>
      <c r="AE62" s="147">
        <f t="shared" si="67"/>
        <v>0</v>
      </c>
      <c r="AF62" s="122">
        <f t="shared" si="57"/>
        <v>0.25</v>
      </c>
      <c r="AG62" s="147">
        <f t="shared" si="61"/>
        <v>0</v>
      </c>
      <c r="AH62" s="123">
        <f t="shared" si="75"/>
        <v>1</v>
      </c>
      <c r="AI62" s="112">
        <f t="shared" si="75"/>
        <v>0</v>
      </c>
      <c r="AJ62" s="148">
        <f t="shared" si="63"/>
        <v>0</v>
      </c>
      <c r="AK62" s="147">
        <f t="shared" si="64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5"/>
        <v>0</v>
      </c>
      <c r="AB63" s="116">
        <v>0.25</v>
      </c>
      <c r="AC63" s="147">
        <f t="shared" si="66"/>
        <v>0</v>
      </c>
      <c r="AD63" s="116">
        <v>0.25</v>
      </c>
      <c r="AE63" s="147">
        <f t="shared" si="67"/>
        <v>0</v>
      </c>
      <c r="AF63" s="122">
        <f t="shared" si="57"/>
        <v>0.25</v>
      </c>
      <c r="AG63" s="147">
        <f t="shared" si="61"/>
        <v>0</v>
      </c>
      <c r="AH63" s="123">
        <f t="shared" si="75"/>
        <v>1</v>
      </c>
      <c r="AI63" s="112">
        <f t="shared" si="75"/>
        <v>0</v>
      </c>
      <c r="AJ63" s="148">
        <f t="shared" si="63"/>
        <v>0</v>
      </c>
      <c r="AK63" s="147">
        <f t="shared" si="64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5"/>
        <v>0</v>
      </c>
      <c r="AB64" s="116">
        <v>0.25</v>
      </c>
      <c r="AC64" s="149">
        <f t="shared" si="66"/>
        <v>0</v>
      </c>
      <c r="AD64" s="116">
        <v>0.25</v>
      </c>
      <c r="AE64" s="149">
        <f t="shared" si="67"/>
        <v>0</v>
      </c>
      <c r="AF64" s="150">
        <f t="shared" si="57"/>
        <v>0.25</v>
      </c>
      <c r="AG64" s="149">
        <f t="shared" si="61"/>
        <v>0</v>
      </c>
      <c r="AH64" s="123">
        <f t="shared" si="75"/>
        <v>1</v>
      </c>
      <c r="AI64" s="112">
        <f t="shared" si="75"/>
        <v>0</v>
      </c>
      <c r="AJ64" s="151">
        <f t="shared" si="63"/>
        <v>0</v>
      </c>
      <c r="AK64" s="149">
        <f t="shared" si="64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42965</v>
      </c>
      <c r="C65" s="41">
        <f>SUM(C37:C64)</f>
        <v>715</v>
      </c>
      <c r="D65" s="42">
        <f>SUM(D37:D64)</f>
        <v>43680</v>
      </c>
      <c r="E65" s="32"/>
      <c r="F65" s="32"/>
      <c r="G65" s="32"/>
      <c r="H65" s="31"/>
      <c r="I65" s="39">
        <f>SUM(I37:I64)</f>
        <v>43680</v>
      </c>
      <c r="J65" s="39">
        <f>SUM(J37:J64)</f>
        <v>42908.40210682062</v>
      </c>
      <c r="K65" s="40">
        <f>SUM(K37:K64)</f>
        <v>1</v>
      </c>
      <c r="L65" s="22">
        <f>SUM(L37:L64)</f>
        <v>1</v>
      </c>
      <c r="M65" s="24">
        <f>SUM(M37:M64)</f>
        <v>0.99868269770326124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4.6005267051560459</v>
      </c>
      <c r="AB65" s="137"/>
      <c r="AC65" s="153">
        <f>SUM(AC37:AC64)</f>
        <v>-5.3994732948439541</v>
      </c>
      <c r="AD65" s="137"/>
      <c r="AE65" s="153">
        <f>SUM(AE37:AE64)</f>
        <v>1.4647478475970921</v>
      </c>
      <c r="AF65" s="137"/>
      <c r="AG65" s="153">
        <f>SUM(AG37:AG64)</f>
        <v>1987.7363055627152</v>
      </c>
      <c r="AH65" s="137"/>
      <c r="AI65" s="153">
        <f>SUM(AI37:AI64)</f>
        <v>1988.4021068206241</v>
      </c>
      <c r="AJ65" s="153">
        <f>SUM(AJ37:AJ64)</f>
        <v>-0.79894658968790822</v>
      </c>
      <c r="AK65" s="153">
        <f>SUM(AK37:AK64)</f>
        <v>1989.2010534103119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10249.436373711666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10249.436373711666</v>
      </c>
      <c r="J70" s="51">
        <f t="shared" ref="J70:J77" si="76">J124*I$83</f>
        <v>10249.436373711666</v>
      </c>
      <c r="K70" s="40">
        <f>B70/B$76</f>
        <v>0.2385531566091392</v>
      </c>
      <c r="L70" s="22">
        <f t="shared" ref="L70:L75" si="77">(L124*G$37*F$9/F$7)/B$130</f>
        <v>0.2385531566091392</v>
      </c>
      <c r="M70" s="24">
        <f>J70/B$76</f>
        <v>0.2385531566091392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2562.3590934279164</v>
      </c>
      <c r="AB70" s="116">
        <v>0.25</v>
      </c>
      <c r="AC70" s="147">
        <f>$J70*AB70</f>
        <v>2562.3590934279164</v>
      </c>
      <c r="AD70" s="116">
        <v>0.25</v>
      </c>
      <c r="AE70" s="147">
        <f>$J70*AD70</f>
        <v>2562.3590934279164</v>
      </c>
      <c r="AF70" s="122">
        <f>1-SUM(Z70,AB70,AD70)</f>
        <v>0.25</v>
      </c>
      <c r="AG70" s="147">
        <f>$J70*AF70</f>
        <v>2562.3590934279164</v>
      </c>
      <c r="AH70" s="155">
        <f>SUM(Z70,AB70,AD70,AF70)</f>
        <v>1</v>
      </c>
      <c r="AI70" s="147">
        <f>SUM(AA70,AC70,AE70,AG70)</f>
        <v>10249.436373711666</v>
      </c>
      <c r="AJ70" s="148">
        <f>(AA70+AC70)</f>
        <v>5124.7181868558328</v>
      </c>
      <c r="AK70" s="147">
        <f>(AE70+AG70)</f>
        <v>5124.7181868558328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9736.6666666666679</v>
      </c>
      <c r="C71" s="46"/>
      <c r="D71" s="38"/>
      <c r="E71" s="26">
        <v>1</v>
      </c>
      <c r="F71" s="26">
        <v>1</v>
      </c>
      <c r="G71" s="22"/>
      <c r="H71" s="24">
        <f t="shared" ref="H71:H72" si="78">(E71*F71)</f>
        <v>1</v>
      </c>
      <c r="I71" s="39">
        <f>I125*I$83</f>
        <v>9736.6666666666679</v>
      </c>
      <c r="J71" s="51">
        <f t="shared" si="76"/>
        <v>9736.6666666666679</v>
      </c>
      <c r="K71" s="40">
        <f t="shared" ref="K71:K72" si="79">B71/B$76</f>
        <v>0.22661856549904963</v>
      </c>
      <c r="L71" s="22">
        <f t="shared" si="77"/>
        <v>0.22661856549904963</v>
      </c>
      <c r="M71" s="24">
        <f t="shared" ref="M71:M72" si="80">J71/B$76</f>
        <v>0.22661856549904963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17340</v>
      </c>
      <c r="C72" s="46"/>
      <c r="D72" s="38"/>
      <c r="E72" s="26">
        <v>1</v>
      </c>
      <c r="F72" s="26">
        <v>1</v>
      </c>
      <c r="G72" s="22"/>
      <c r="H72" s="24">
        <f t="shared" si="78"/>
        <v>1</v>
      </c>
      <c r="I72" s="39">
        <f>I126*I$83</f>
        <v>0</v>
      </c>
      <c r="J72" s="51">
        <f t="shared" si="76"/>
        <v>17340</v>
      </c>
      <c r="K72" s="40">
        <f t="shared" si="79"/>
        <v>0.40358431281275459</v>
      </c>
      <c r="L72" s="22">
        <f t="shared" si="77"/>
        <v>0.40358431281275453</v>
      </c>
      <c r="M72" s="24">
        <f t="shared" si="80"/>
        <v>0.40358431281275459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906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6"/>
        <v>906</v>
      </c>
      <c r="K73" s="40">
        <f>B73/B$76</f>
        <v>2.1086931223088561E-2</v>
      </c>
      <c r="L73" s="22">
        <f t="shared" si="77"/>
        <v>2.1086931223088558E-2</v>
      </c>
      <c r="M73" s="24">
        <f>J73/B$76</f>
        <v>2.1086931223088561E-2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81.539999999999992</v>
      </c>
      <c r="AB73" s="116">
        <v>0.09</v>
      </c>
      <c r="AC73" s="147">
        <f>$H$73*$B$73*AB73</f>
        <v>81.539999999999992</v>
      </c>
      <c r="AD73" s="116">
        <v>0.23</v>
      </c>
      <c r="AE73" s="147">
        <f>$H$73*$B$73*AD73</f>
        <v>208.38</v>
      </c>
      <c r="AF73" s="122">
        <f>1-SUM(Z73,AB73,AD73)</f>
        <v>0.59</v>
      </c>
      <c r="AG73" s="147">
        <f>$H$73*$B$73*AF73</f>
        <v>534.54</v>
      </c>
      <c r="AH73" s="155">
        <f>SUM(Z73,AB73,AD73,AF73)</f>
        <v>1</v>
      </c>
      <c r="AI73" s="147">
        <f>SUM(AA73,AC73,AE73,AG73)</f>
        <v>906</v>
      </c>
      <c r="AJ73" s="148">
        <f>(AA73+AC73)</f>
        <v>163.07999999999998</v>
      </c>
      <c r="AK73" s="147">
        <f>(AE73+AG73)</f>
        <v>742.92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2449.1270718232045</v>
      </c>
      <c r="C74" s="46"/>
      <c r="D74" s="38"/>
      <c r="E74" s="32"/>
      <c r="F74" s="32"/>
      <c r="G74" s="32"/>
      <c r="H74" s="31"/>
      <c r="I74" s="39">
        <f>I128*I$83</f>
        <v>33430.563626288327</v>
      </c>
      <c r="J74" s="51">
        <f t="shared" si="76"/>
        <v>2429.5918524896551</v>
      </c>
      <c r="K74" s="40">
        <f>B74/B$76</f>
        <v>5.7002841192207714E-2</v>
      </c>
      <c r="L74" s="22">
        <f t="shared" si="77"/>
        <v>5.7002841192207707E-2</v>
      </c>
      <c r="M74" s="24">
        <f>J74/B$76</f>
        <v>5.6548163679498546E-2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-2557.7585667227604</v>
      </c>
      <c r="AB74" s="156"/>
      <c r="AC74" s="147">
        <f>AC30*$I$83/4</f>
        <v>-2567.7585667227604</v>
      </c>
      <c r="AD74" s="156"/>
      <c r="AE74" s="147">
        <f>AE30*$I$83/4</f>
        <v>-2560.8943455803192</v>
      </c>
      <c r="AF74" s="156"/>
      <c r="AG74" s="147">
        <f>AG30*$I$83/4</f>
        <v>-574.62278786520119</v>
      </c>
      <c r="AH74" s="155"/>
      <c r="AI74" s="147">
        <f>SUM(AA74,AC74,AE74,AG74)</f>
        <v>-8261.0342668910416</v>
      </c>
      <c r="AJ74" s="148">
        <f>(AA74+AC74)</f>
        <v>-5125.5171334455208</v>
      </c>
      <c r="AK74" s="147">
        <f>(AE74+AG74)</f>
        <v>-3135.5171334455204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2283.769887798464</v>
      </c>
      <c r="C75" s="46"/>
      <c r="D75" s="38"/>
      <c r="E75" s="32"/>
      <c r="F75" s="32"/>
      <c r="G75" s="32"/>
      <c r="H75" s="31"/>
      <c r="I75" s="47"/>
      <c r="J75" s="51">
        <f t="shared" si="76"/>
        <v>2246.7072139526399</v>
      </c>
      <c r="K75" s="40">
        <f>B75/B$76</f>
        <v>5.3154192663760362E-2</v>
      </c>
      <c r="L75" s="22">
        <f t="shared" si="77"/>
        <v>5.3154192663760591E-2</v>
      </c>
      <c r="M75" s="24">
        <f>J75/B$76</f>
        <v>5.2291567879730945E-2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7.460698725481052E-14</v>
      </c>
      <c r="AD75" s="158"/>
      <c r="AE75" s="149">
        <f>AC75+AE65-SUM(AE70,AE74)</f>
        <v>-4.2632564145606011E-14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1.4921397450962104E-13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42965</v>
      </c>
      <c r="C76" s="46"/>
      <c r="D76" s="38"/>
      <c r="E76" s="32"/>
      <c r="F76" s="32"/>
      <c r="G76" s="32"/>
      <c r="H76" s="31"/>
      <c r="I76" s="39">
        <f>I130*I$83</f>
        <v>43680</v>
      </c>
      <c r="J76" s="51">
        <f t="shared" si="76"/>
        <v>42908.402106820628</v>
      </c>
      <c r="K76" s="40">
        <f>SUM(K70:K75)</f>
        <v>0.99999999999999989</v>
      </c>
      <c r="L76" s="22">
        <f>SUM(L70:L75)</f>
        <v>1.0000000000000002</v>
      </c>
      <c r="M76" s="24">
        <f>SUM(M70:M75)</f>
        <v>0.99868269770326146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4.6005267051560459</v>
      </c>
      <c r="AB76" s="137"/>
      <c r="AC76" s="153">
        <f>AC65</f>
        <v>-5.3994732948439541</v>
      </c>
      <c r="AD76" s="137"/>
      <c r="AE76" s="153">
        <f>AE65</f>
        <v>1.4647478475970921</v>
      </c>
      <c r="AF76" s="137"/>
      <c r="AG76" s="153">
        <f>AG65</f>
        <v>1987.7363055627152</v>
      </c>
      <c r="AH76" s="137"/>
      <c r="AI76" s="153">
        <f>SUM(AA76,AC76,AE76,AG76)</f>
        <v>1988.4021068206243</v>
      </c>
      <c r="AJ76" s="154">
        <f>SUM(AA76,AC76)</f>
        <v>-0.79894658968790822</v>
      </c>
      <c r="AK76" s="154">
        <f>SUM(AE76,AG76)</f>
        <v>1989.2010534103122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9736.6666666666661</v>
      </c>
      <c r="J77" s="100">
        <f t="shared" si="76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2127.6646705239964</v>
      </c>
      <c r="AB77" s="112"/>
      <c r="AC77" s="111">
        <f>AC31*$I$83/4</f>
        <v>2165.1108104806221</v>
      </c>
      <c r="AD77" s="112"/>
      <c r="AE77" s="111">
        <f>AE31*$I$83/4</f>
        <v>1372.844228488209</v>
      </c>
      <c r="AF77" s="112"/>
      <c r="AG77" s="111">
        <f>AG31*$I$83/4</f>
        <v>2663.8334537910505</v>
      </c>
      <c r="AH77" s="110"/>
      <c r="AI77" s="154">
        <f>SUM(AA77,AC77,AE77,AG77)</f>
        <v>8329.4531632838789</v>
      </c>
      <c r="AJ77" s="153">
        <f>SUM(AA77,AC77)</f>
        <v>4292.775481004619</v>
      </c>
      <c r="AK77" s="160">
        <f>SUM(AE77,AG77)</f>
        <v>4036.6776822792594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7.460698725481052E-14</v>
      </c>
      <c r="AF78" s="112"/>
      <c r="AG78" s="112">
        <f>AE75</f>
        <v>-4.2632564145606011E-14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4" t="str">
        <f>[1]Summ!E1037</f>
        <v>maize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-2557.7585667227604</v>
      </c>
      <c r="AB79" s="112"/>
      <c r="AC79" s="112">
        <f>AA79-AA74+AC65-AC70</f>
        <v>-2567.7585667227604</v>
      </c>
      <c r="AD79" s="112"/>
      <c r="AE79" s="112">
        <f>AC79-AC74+AE65-AE70</f>
        <v>-2560.8943455803192</v>
      </c>
      <c r="AF79" s="112"/>
      <c r="AG79" s="112">
        <f>AE79-AE74+AG65-AG70</f>
        <v>-574.62278786520119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0.58061985920496251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4">
        <f>[1]Summ!E1039</f>
        <v>5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6.8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7205.4924527335843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7205.4924527335843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1801.3731131833961</v>
      </c>
      <c r="AB83" s="112"/>
      <c r="AC83" s="165">
        <f>$I$83*AB82/4</f>
        <v>1801.3731131833961</v>
      </c>
      <c r="AD83" s="112"/>
      <c r="AE83" s="165">
        <f>$I$83*AD82/4</f>
        <v>1801.3731131833961</v>
      </c>
      <c r="AF83" s="112"/>
      <c r="AG83" s="165">
        <f>$I$83*AF82/4</f>
        <v>1801.3731131833961</v>
      </c>
      <c r="AH83" s="165">
        <f>SUM(AA83,AC83,AE83,AG83)</f>
        <v>7205.4924527335843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13947.676163412159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13947.676163412159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other: Sheep hides</v>
      </c>
      <c r="B91" s="60">
        <f t="shared" ref="B91:C118" si="82">IF(B37="","",(B37/$B$83))</f>
        <v>0</v>
      </c>
      <c r="C91" s="60">
        <f t="shared" si="82"/>
        <v>0</v>
      </c>
      <c r="D91" s="24">
        <f>SUM(B91,C91)</f>
        <v>0</v>
      </c>
      <c r="H91" s="24">
        <f>(E37*F37/G37*F$7/F$9)</f>
        <v>1</v>
      </c>
      <c r="I91" s="22">
        <f t="shared" ref="I91" si="83">(D91*H91)</f>
        <v>0</v>
      </c>
      <c r="J91" s="24">
        <f>IF(I$32&lt;=1+I$131,I91,L91+J$33*(I91-L91))</f>
        <v>0</v>
      </c>
      <c r="K91" s="22">
        <f t="shared" ref="K91" si="84">IF(B91="",0,B91)</f>
        <v>0</v>
      </c>
      <c r="L91" s="22">
        <f t="shared" ref="L91" si="85">(K91*H91)</f>
        <v>0</v>
      </c>
      <c r="M91" s="231">
        <f t="shared" si="81"/>
        <v>0</v>
      </c>
      <c r="N91" s="233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Other: cattle hides</v>
      </c>
      <c r="B92" s="60">
        <f t="shared" si="82"/>
        <v>1.3878301955900668E-3</v>
      </c>
      <c r="C92" s="60">
        <f t="shared" si="82"/>
        <v>0</v>
      </c>
      <c r="D92" s="24">
        <f t="shared" ref="D92:D118" si="87">SUM(B92,C92)</f>
        <v>1.3878301955900668E-3</v>
      </c>
      <c r="H92" s="24">
        <f t="shared" ref="H92:H118" si="88">(E38*F38/G38*F$7/F$9)</f>
        <v>1</v>
      </c>
      <c r="I92" s="22">
        <f t="shared" ref="I92:I118" si="89">(D92*H92)</f>
        <v>1.3878301955900668E-3</v>
      </c>
      <c r="J92" s="24">
        <f t="shared" ref="J92:J118" si="90">IF(I$32&lt;=1+I$131,I92,L92+J$33*(I92-L92))</f>
        <v>1.3878301955900668E-3</v>
      </c>
      <c r="K92" s="22">
        <f t="shared" ref="K92:K118" si="91">IF(B92="",0,B92)</f>
        <v>1.3878301955900668E-3</v>
      </c>
      <c r="L92" s="22">
        <f t="shared" ref="L92:L118" si="92">(K92*H92)</f>
        <v>1.3878301955900668E-3</v>
      </c>
      <c r="M92" s="231">
        <f t="shared" ref="M92:M118" si="93">(J92)</f>
        <v>1.3878301955900668E-3</v>
      </c>
      <c r="N92" s="233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Cattle sales - local: no. sold</v>
      </c>
      <c r="B93" s="60">
        <f t="shared" si="82"/>
        <v>0.17347877444875834</v>
      </c>
      <c r="C93" s="60">
        <f t="shared" si="82"/>
        <v>0</v>
      </c>
      <c r="D93" s="24">
        <f t="shared" si="87"/>
        <v>0.17347877444875834</v>
      </c>
      <c r="H93" s="24">
        <f t="shared" si="88"/>
        <v>1</v>
      </c>
      <c r="I93" s="22">
        <f t="shared" si="89"/>
        <v>0.17347877444875834</v>
      </c>
      <c r="J93" s="24">
        <f t="shared" si="90"/>
        <v>0.17347877444875834</v>
      </c>
      <c r="K93" s="22">
        <f t="shared" si="91"/>
        <v>0.17347877444875834</v>
      </c>
      <c r="L93" s="22">
        <f t="shared" si="92"/>
        <v>0.17347877444875834</v>
      </c>
      <c r="M93" s="231">
        <f t="shared" si="93"/>
        <v>0.17347877444875834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Sheep sales - local: no. sold</v>
      </c>
      <c r="B94" s="60">
        <f t="shared" si="82"/>
        <v>0.10408726466925501</v>
      </c>
      <c r="C94" s="60">
        <f t="shared" si="82"/>
        <v>0</v>
      </c>
      <c r="D94" s="24">
        <f t="shared" si="87"/>
        <v>0.10408726466925501</v>
      </c>
      <c r="H94" s="24">
        <f t="shared" si="88"/>
        <v>1</v>
      </c>
      <c r="I94" s="22">
        <f t="shared" si="89"/>
        <v>0.10408726466925501</v>
      </c>
      <c r="J94" s="24">
        <f t="shared" si="90"/>
        <v>0.10408726466925501</v>
      </c>
      <c r="K94" s="22">
        <f t="shared" si="91"/>
        <v>0.10408726466925501</v>
      </c>
      <c r="L94" s="22">
        <f t="shared" si="92"/>
        <v>0.10408726466925501</v>
      </c>
      <c r="M94" s="231">
        <f t="shared" si="93"/>
        <v>0.10408726466925501</v>
      </c>
      <c r="N94" s="233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Maize: kg produced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1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31">
        <f t="shared" si="93"/>
        <v>0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Onions: kg produced</v>
      </c>
      <c r="B96" s="60">
        <f t="shared" si="82"/>
        <v>0</v>
      </c>
      <c r="C96" s="60">
        <f t="shared" si="82"/>
        <v>0</v>
      </c>
      <c r="D96" s="24">
        <f t="shared" si="87"/>
        <v>0</v>
      </c>
      <c r="H96" s="24">
        <f t="shared" si="88"/>
        <v>1</v>
      </c>
      <c r="I96" s="22">
        <f t="shared" si="89"/>
        <v>0</v>
      </c>
      <c r="J96" s="24">
        <f t="shared" si="90"/>
        <v>0</v>
      </c>
      <c r="K96" s="22">
        <f t="shared" si="91"/>
        <v>0</v>
      </c>
      <c r="L96" s="22">
        <f t="shared" si="92"/>
        <v>0</v>
      </c>
      <c r="M96" s="231">
        <f t="shared" si="93"/>
        <v>0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Beans: kg produced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1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31">
        <f t="shared" si="93"/>
        <v>0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 xml:space="preserve">Other root crops: Beetroot </v>
      </c>
      <c r="B98" s="60">
        <f t="shared" si="82"/>
        <v>0</v>
      </c>
      <c r="C98" s="60">
        <f t="shared" si="82"/>
        <v>0</v>
      </c>
      <c r="D98" s="24">
        <f t="shared" si="87"/>
        <v>0</v>
      </c>
      <c r="H98" s="24">
        <f t="shared" si="88"/>
        <v>1</v>
      </c>
      <c r="I98" s="22">
        <f t="shared" si="89"/>
        <v>0</v>
      </c>
      <c r="J98" s="24">
        <f t="shared" si="90"/>
        <v>0</v>
      </c>
      <c r="K98" s="22">
        <f t="shared" si="91"/>
        <v>0</v>
      </c>
      <c r="L98" s="22">
        <f t="shared" si="92"/>
        <v>0</v>
      </c>
      <c r="M98" s="231">
        <f t="shared" si="93"/>
        <v>0</v>
      </c>
      <c r="N98" s="233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 xml:space="preserve">Tomato: </v>
      </c>
      <c r="B99" s="60">
        <f t="shared" si="82"/>
        <v>0</v>
      </c>
      <c r="C99" s="60">
        <f t="shared" si="82"/>
        <v>0</v>
      </c>
      <c r="D99" s="24">
        <f t="shared" si="87"/>
        <v>0</v>
      </c>
      <c r="H99" s="24">
        <f t="shared" si="88"/>
        <v>1</v>
      </c>
      <c r="I99" s="22">
        <f t="shared" si="89"/>
        <v>0</v>
      </c>
      <c r="J99" s="24">
        <f t="shared" si="90"/>
        <v>0</v>
      </c>
      <c r="K99" s="22">
        <f t="shared" si="91"/>
        <v>0</v>
      </c>
      <c r="L99" s="22">
        <f t="shared" si="92"/>
        <v>0</v>
      </c>
      <c r="M99" s="231">
        <f t="shared" si="93"/>
        <v>0</v>
      </c>
      <c r="N99" s="233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Leafy green vegetables (spinach etc)</v>
      </c>
      <c r="B100" s="60">
        <f t="shared" si="82"/>
        <v>4.8574056845652339E-3</v>
      </c>
      <c r="C100" s="60">
        <f t="shared" si="82"/>
        <v>-4.8574056845652339E-3</v>
      </c>
      <c r="D100" s="24">
        <f t="shared" si="87"/>
        <v>0</v>
      </c>
      <c r="H100" s="24">
        <f t="shared" si="88"/>
        <v>1</v>
      </c>
      <c r="I100" s="22">
        <f t="shared" si="89"/>
        <v>0</v>
      </c>
      <c r="J100" s="24">
        <f t="shared" si="90"/>
        <v>5.2419076818574243E-3</v>
      </c>
      <c r="K100" s="22">
        <f t="shared" si="91"/>
        <v>4.8574056845652339E-3</v>
      </c>
      <c r="L100" s="22">
        <f t="shared" si="92"/>
        <v>4.8574056845652339E-3</v>
      </c>
      <c r="M100" s="231">
        <f t="shared" si="93"/>
        <v>5.2419076818574243E-3</v>
      </c>
      <c r="N100" s="233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Other crop: pumpkin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1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31">
        <f t="shared" si="93"/>
        <v>0</v>
      </c>
      <c r="N101" s="233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Other crop: Carrots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1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31">
        <f t="shared" si="93"/>
        <v>0</v>
      </c>
      <c r="N102" s="233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WILD FOODS -- see worksheet Data 3</v>
      </c>
      <c r="B103" s="60">
        <f t="shared" si="82"/>
        <v>0</v>
      </c>
      <c r="C103" s="60">
        <f t="shared" si="82"/>
        <v>0.10408726466925501</v>
      </c>
      <c r="D103" s="24">
        <f t="shared" si="87"/>
        <v>0.10408726466925501</v>
      </c>
      <c r="H103" s="24">
        <f t="shared" si="88"/>
        <v>1</v>
      </c>
      <c r="I103" s="22">
        <f t="shared" si="89"/>
        <v>0.10408726466925501</v>
      </c>
      <c r="J103" s="24">
        <f t="shared" si="90"/>
        <v>-8.2393285134040751E-3</v>
      </c>
      <c r="K103" s="22">
        <f t="shared" si="91"/>
        <v>0</v>
      </c>
      <c r="L103" s="22">
        <f t="shared" si="92"/>
        <v>0</v>
      </c>
      <c r="M103" s="231">
        <f t="shared" si="93"/>
        <v>-8.2393285134040751E-3</v>
      </c>
      <c r="N103" s="233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Small business -- see Data2</v>
      </c>
      <c r="B104" s="60">
        <f t="shared" si="82"/>
        <v>1.332316987766464</v>
      </c>
      <c r="C104" s="60">
        <f t="shared" si="82"/>
        <v>0</v>
      </c>
      <c r="D104" s="24">
        <f t="shared" si="87"/>
        <v>1.332316987766464</v>
      </c>
      <c r="H104" s="24">
        <f t="shared" si="88"/>
        <v>1</v>
      </c>
      <c r="I104" s="22">
        <f t="shared" si="89"/>
        <v>1.332316987766464</v>
      </c>
      <c r="J104" s="24">
        <f t="shared" si="90"/>
        <v>1.332316987766464</v>
      </c>
      <c r="K104" s="22">
        <f t="shared" si="91"/>
        <v>1.332316987766464</v>
      </c>
      <c r="L104" s="22">
        <f t="shared" si="92"/>
        <v>1.332316987766464</v>
      </c>
      <c r="M104" s="231">
        <f t="shared" si="93"/>
        <v>1.332316987766464</v>
      </c>
      <c r="N104" s="233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Social development -- see Data2</v>
      </c>
      <c r="B105" s="60">
        <f t="shared" si="82"/>
        <v>2.1816690674675847</v>
      </c>
      <c r="C105" s="60">
        <f t="shared" si="82"/>
        <v>0</v>
      </c>
      <c r="D105" s="24">
        <f t="shared" si="87"/>
        <v>2.1816690674675847</v>
      </c>
      <c r="H105" s="24">
        <f t="shared" si="88"/>
        <v>1</v>
      </c>
      <c r="I105" s="22">
        <f t="shared" si="89"/>
        <v>2.1816690674675847</v>
      </c>
      <c r="J105" s="24">
        <f t="shared" si="90"/>
        <v>2.1816690674675847</v>
      </c>
      <c r="K105" s="22">
        <f t="shared" si="91"/>
        <v>2.1816690674675847</v>
      </c>
      <c r="L105" s="22">
        <f t="shared" si="92"/>
        <v>2.1816690674675847</v>
      </c>
      <c r="M105" s="231">
        <f t="shared" si="93"/>
        <v>2.1816690674675847</v>
      </c>
      <c r="N105" s="233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Public works -- see Data2</v>
      </c>
      <c r="B106" s="60">
        <f t="shared" si="82"/>
        <v>1.0825075525602521</v>
      </c>
      <c r="C106" s="60">
        <f t="shared" si="82"/>
        <v>0</v>
      </c>
      <c r="D106" s="24">
        <f t="shared" si="87"/>
        <v>1.0825075525602521</v>
      </c>
      <c r="H106" s="24">
        <f t="shared" si="88"/>
        <v>1</v>
      </c>
      <c r="I106" s="22">
        <f t="shared" si="89"/>
        <v>1.0825075525602521</v>
      </c>
      <c r="J106" s="24">
        <f t="shared" si="90"/>
        <v>1.0825075525602521</v>
      </c>
      <c r="K106" s="22">
        <f t="shared" si="91"/>
        <v>1.0825075525602521</v>
      </c>
      <c r="L106" s="22">
        <f t="shared" si="92"/>
        <v>1.0825075525602521</v>
      </c>
      <c r="M106" s="231">
        <f t="shared" si="93"/>
        <v>1.0825075525602521</v>
      </c>
      <c r="N106" s="233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Remittances: no. times per year</v>
      </c>
      <c r="B107" s="60">
        <f t="shared" si="82"/>
        <v>1.0825075525602521</v>
      </c>
      <c r="C107" s="60">
        <f t="shared" si="82"/>
        <v>0</v>
      </c>
      <c r="D107" s="24">
        <f t="shared" si="87"/>
        <v>1.0825075525602521</v>
      </c>
      <c r="H107" s="24">
        <f t="shared" si="88"/>
        <v>1</v>
      </c>
      <c r="I107" s="22">
        <f t="shared" si="89"/>
        <v>1.0825075525602521</v>
      </c>
      <c r="J107" s="24">
        <f t="shared" si="90"/>
        <v>1.0825075525602521</v>
      </c>
      <c r="K107" s="22">
        <f t="shared" si="91"/>
        <v>1.0825075525602521</v>
      </c>
      <c r="L107" s="22">
        <f t="shared" si="92"/>
        <v>1.0825075525602521</v>
      </c>
      <c r="M107" s="231">
        <f t="shared" si="93"/>
        <v>1.0825075525602521</v>
      </c>
      <c r="N107" s="233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/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1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31">
        <f t="shared" si="93"/>
        <v>0</v>
      </c>
      <c r="N108" s="23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/>
      </c>
      <c r="B109" s="60">
        <f t="shared" si="82"/>
        <v>0</v>
      </c>
      <c r="C109" s="60">
        <f t="shared" si="82"/>
        <v>0</v>
      </c>
      <c r="D109" s="24">
        <f t="shared" si="87"/>
        <v>0</v>
      </c>
      <c r="H109" s="24">
        <f t="shared" si="88"/>
        <v>1</v>
      </c>
      <c r="I109" s="22">
        <f t="shared" si="89"/>
        <v>0</v>
      </c>
      <c r="J109" s="24">
        <f t="shared" si="90"/>
        <v>0</v>
      </c>
      <c r="K109" s="22">
        <f t="shared" si="91"/>
        <v>0</v>
      </c>
      <c r="L109" s="22">
        <f t="shared" si="92"/>
        <v>0</v>
      </c>
      <c r="M109" s="231">
        <f t="shared" si="93"/>
        <v>0</v>
      </c>
      <c r="N109" s="23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/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1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31">
        <f t="shared" si="93"/>
        <v>0</v>
      </c>
      <c r="N110" s="23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/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1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31">
        <f t="shared" si="93"/>
        <v>0</v>
      </c>
      <c r="N111" s="23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/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1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31">
        <f t="shared" si="93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/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1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31">
        <f t="shared" si="93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/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1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31">
        <f t="shared" si="93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/>
      </c>
      <c r="B115" s="60">
        <f t="shared" si="82"/>
        <v>0</v>
      </c>
      <c r="C115" s="60">
        <f t="shared" si="82"/>
        <v>0</v>
      </c>
      <c r="D115" s="24">
        <f t="shared" si="87"/>
        <v>0</v>
      </c>
      <c r="H115" s="24">
        <f t="shared" si="88"/>
        <v>1</v>
      </c>
      <c r="I115" s="22">
        <f t="shared" si="89"/>
        <v>0</v>
      </c>
      <c r="J115" s="24">
        <f t="shared" si="90"/>
        <v>0</v>
      </c>
      <c r="K115" s="22">
        <f t="shared" si="91"/>
        <v>0</v>
      </c>
      <c r="L115" s="22">
        <f t="shared" si="92"/>
        <v>0</v>
      </c>
      <c r="M115" s="231">
        <f t="shared" si="93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/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1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31">
        <f t="shared" si="93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/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1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31">
        <f t="shared" si="93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1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31">
        <f t="shared" si="93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5.9628124353527223</v>
      </c>
      <c r="C119" s="29">
        <f>SUM(C91:C118)</f>
        <v>9.9229858984689778E-2</v>
      </c>
      <c r="D119" s="24">
        <f>SUM(D91:D118)</f>
        <v>6.0620422943374113</v>
      </c>
      <c r="E119" s="22"/>
      <c r="F119" s="2"/>
      <c r="G119" s="2"/>
      <c r="H119" s="31"/>
      <c r="I119" s="22">
        <f>SUM(I91:I118)</f>
        <v>6.0620422943374113</v>
      </c>
      <c r="J119" s="24">
        <f>SUM(J91:J118)</f>
        <v>5.9549576088366099</v>
      </c>
      <c r="K119" s="22">
        <f>SUM(K91:K118)</f>
        <v>5.9628124353527223</v>
      </c>
      <c r="L119" s="22">
        <f>SUM(L91:L118)</f>
        <v>5.9628124353527223</v>
      </c>
      <c r="M119" s="57">
        <f t="shared" si="81"/>
        <v>5.9549576088366099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1.4224477287216206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1.4224477287216206</v>
      </c>
      <c r="J124" s="241">
        <f>IF(SUMPRODUCT($B$124:$B124,$H$124:$H124)&lt;J$119,($B124*$H124),J$119)</f>
        <v>1.4224477287216206</v>
      </c>
      <c r="K124" s="29">
        <f>(B124)</f>
        <v>1.4224477287216206</v>
      </c>
      <c r="L124" s="29">
        <f>IF(SUMPRODUCT($B$124:$B124,$H$124:$H124)&lt;L$119,($B124*$H124),L$119)</f>
        <v>1.4224477287216206</v>
      </c>
      <c r="M124" s="244">
        <f t="shared" si="94"/>
        <v>1.4224477287216206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1.3512840004395286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1.3512840004395286</v>
      </c>
      <c r="J125" s="241">
        <f>IF(SUMPRODUCT($B$124:$B125,$H$124:$H125)&lt;J$119,($B125*$H125),IF(SUMPRODUCT($B$124:$B124,$H$124:$H124)&lt;J$119,J$119-SUMPRODUCT($B$124:$B124,$H$124:$H124),0))</f>
        <v>1.3512840004395286</v>
      </c>
      <c r="K125" s="29">
        <f>(B125)</f>
        <v>1.3512840004395286</v>
      </c>
      <c r="L125" s="29">
        <f>IF(SUMPRODUCT($B$124:$B125,$H$124:$H125)&lt;L$119,($B125*$H125),IF(SUMPRODUCT($B$124:$B124,$H$124:$H124)&lt;L$119,L$119-SUMPRODUCT($B$124:$B124,$H$124:$H124),0))</f>
        <v>1.3512840004395286</v>
      </c>
      <c r="M125" s="244">
        <f t="shared" si="94"/>
        <v>1.3512840004395286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2.4064975591531756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2.4064975591531756</v>
      </c>
      <c r="K126" s="29">
        <f t="shared" ref="K126:K127" si="95">(B126)</f>
        <v>2.4064975591531756</v>
      </c>
      <c r="L126" s="29">
        <f>IF(SUMPRODUCT($B$124:$B126,$H$124:$H126)&lt;(L$119-L$128),($B126*$H126),IF(SUMPRODUCT($B$124:$B125,$H$124:$H125)&lt;(L$119-L$128),L$119-L$128-SUMPRODUCT($B$124:$B125,$H$124:$H125),0))</f>
        <v>2.4064975591531756</v>
      </c>
      <c r="M126" s="244">
        <f t="shared" si="94"/>
        <v>2.4064975591531756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0.12573741572046004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0.12573741572046004</v>
      </c>
      <c r="K127" s="29">
        <f t="shared" si="95"/>
        <v>0.12573741572046004</v>
      </c>
      <c r="L127" s="29">
        <f>IF(SUMPRODUCT($B$124:$B127,$H$124:$H127)&lt;(L$119-L$128),($B127*$H127),IF(SUMPRODUCT($B$124:$B126,$H$124:$H126)&lt;(L$119-L128),L$119-L$128-SUMPRODUCT($B$124:$B126,$H$124:$H126),0))</f>
        <v>0.12573741572046004</v>
      </c>
      <c r="M127" s="244">
        <f t="shared" si="94"/>
        <v>0.12573741572046004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0.3398972503113325</v>
      </c>
      <c r="C128" s="56"/>
      <c r="D128" s="31"/>
      <c r="E128" s="2"/>
      <c r="F128" s="2"/>
      <c r="G128" s="2"/>
      <c r="H128" s="24"/>
      <c r="I128" s="29">
        <f>(I30)</f>
        <v>4.6395945656157904</v>
      </c>
      <c r="J128" s="232">
        <f>(J30)</f>
        <v>0.33718609358447504</v>
      </c>
      <c r="K128" s="29">
        <f>(B128)</f>
        <v>0.3398972503113325</v>
      </c>
      <c r="L128" s="29">
        <f>IF(L124=L119,0,(L119-L124)/(B119-B124)*K128)</f>
        <v>0.3398972503113325</v>
      </c>
      <c r="M128" s="244">
        <f t="shared" si="94"/>
        <v>0.33718609358447504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0.31694848100660472</v>
      </c>
      <c r="C129" s="56"/>
      <c r="D129" s="31"/>
      <c r="E129" s="2"/>
      <c r="F129" s="2"/>
      <c r="G129" s="2"/>
      <c r="H129" s="24"/>
      <c r="I129" s="29"/>
      <c r="J129" s="232">
        <f>IF(SUM(J124:J128)&gt;J130,0,J130-SUM(J124:J128))</f>
        <v>0.3118048112173506</v>
      </c>
      <c r="K129" s="29">
        <f>(B129)</f>
        <v>0.31694848100660472</v>
      </c>
      <c r="L129" s="60">
        <f>IF(SUM(L124:L128)&gt;L130,0,L130-SUM(L124:L128))</f>
        <v>0.31694848100660611</v>
      </c>
      <c r="M129" s="244">
        <f t="shared" si="94"/>
        <v>0.3118048112173506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5.9628124353527223</v>
      </c>
      <c r="C130" s="56"/>
      <c r="D130" s="31"/>
      <c r="E130" s="2"/>
      <c r="F130" s="2"/>
      <c r="G130" s="2"/>
      <c r="H130" s="24"/>
      <c r="I130" s="29">
        <f>(I119)</f>
        <v>6.0620422943374113</v>
      </c>
      <c r="J130" s="232">
        <f>(J119)</f>
        <v>5.9549576088366099</v>
      </c>
      <c r="K130" s="29">
        <f>(B130)</f>
        <v>5.9628124353527223</v>
      </c>
      <c r="L130" s="29">
        <f>(L119)</f>
        <v>5.9628124353527223</v>
      </c>
      <c r="M130" s="244">
        <f t="shared" si="94"/>
        <v>5.9549576088366099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1.3512840004395281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1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9" priority="337" operator="equal">
      <formula>16</formula>
    </cfRule>
    <cfRule type="cellIs" dxfId="398" priority="338" operator="equal">
      <formula>15</formula>
    </cfRule>
    <cfRule type="cellIs" dxfId="397" priority="339" operator="equal">
      <formula>14</formula>
    </cfRule>
    <cfRule type="cellIs" dxfId="396" priority="340" operator="equal">
      <formula>13</formula>
    </cfRule>
    <cfRule type="cellIs" dxfId="395" priority="341" operator="equal">
      <formula>12</formula>
    </cfRule>
    <cfRule type="cellIs" dxfId="394" priority="342" operator="equal">
      <formula>11</formula>
    </cfRule>
    <cfRule type="cellIs" dxfId="393" priority="343" operator="equal">
      <formula>10</formula>
    </cfRule>
    <cfRule type="cellIs" dxfId="392" priority="344" operator="equal">
      <formula>9</formula>
    </cfRule>
    <cfRule type="cellIs" dxfId="391" priority="345" operator="equal">
      <formula>8</formula>
    </cfRule>
    <cfRule type="cellIs" dxfId="390" priority="346" operator="equal">
      <formula>7</formula>
    </cfRule>
    <cfRule type="cellIs" dxfId="389" priority="347" operator="equal">
      <formula>6</formula>
    </cfRule>
    <cfRule type="cellIs" dxfId="388" priority="348" operator="equal">
      <formula>5</formula>
    </cfRule>
    <cfRule type="cellIs" dxfId="387" priority="349" operator="equal">
      <formula>4</formula>
    </cfRule>
    <cfRule type="cellIs" dxfId="386" priority="350" operator="equal">
      <formula>3</formula>
    </cfRule>
    <cfRule type="cellIs" dxfId="385" priority="351" operator="equal">
      <formula>2</formula>
    </cfRule>
    <cfRule type="cellIs" dxfId="384" priority="352" operator="equal">
      <formula>1</formula>
    </cfRule>
  </conditionalFormatting>
  <conditionalFormatting sqref="N113:N118">
    <cfRule type="cellIs" dxfId="383" priority="81" operator="equal">
      <formula>16</formula>
    </cfRule>
    <cfRule type="cellIs" dxfId="382" priority="82" operator="equal">
      <formula>15</formula>
    </cfRule>
    <cfRule type="cellIs" dxfId="381" priority="83" operator="equal">
      <formula>14</formula>
    </cfRule>
    <cfRule type="cellIs" dxfId="380" priority="84" operator="equal">
      <formula>13</formula>
    </cfRule>
    <cfRule type="cellIs" dxfId="379" priority="85" operator="equal">
      <formula>12</formula>
    </cfRule>
    <cfRule type="cellIs" dxfId="378" priority="86" operator="equal">
      <formula>11</formula>
    </cfRule>
    <cfRule type="cellIs" dxfId="377" priority="87" operator="equal">
      <formula>10</formula>
    </cfRule>
    <cfRule type="cellIs" dxfId="376" priority="88" operator="equal">
      <formula>9</formula>
    </cfRule>
    <cfRule type="cellIs" dxfId="375" priority="89" operator="equal">
      <formula>8</formula>
    </cfRule>
    <cfRule type="cellIs" dxfId="374" priority="90" operator="equal">
      <formula>7</formula>
    </cfRule>
    <cfRule type="cellIs" dxfId="373" priority="91" operator="equal">
      <formula>6</formula>
    </cfRule>
    <cfRule type="cellIs" dxfId="372" priority="92" operator="equal">
      <formula>5</formula>
    </cfRule>
    <cfRule type="cellIs" dxfId="371" priority="93" operator="equal">
      <formula>4</formula>
    </cfRule>
    <cfRule type="cellIs" dxfId="370" priority="94" operator="equal">
      <formula>3</formula>
    </cfRule>
    <cfRule type="cellIs" dxfId="369" priority="95" operator="equal">
      <formula>2</formula>
    </cfRule>
    <cfRule type="cellIs" dxfId="368" priority="96" operator="equal">
      <formula>1</formula>
    </cfRule>
  </conditionalFormatting>
  <conditionalFormatting sqref="N112">
    <cfRule type="cellIs" dxfId="367" priority="65" operator="equal">
      <formula>16</formula>
    </cfRule>
    <cfRule type="cellIs" dxfId="366" priority="66" operator="equal">
      <formula>15</formula>
    </cfRule>
    <cfRule type="cellIs" dxfId="365" priority="67" operator="equal">
      <formula>14</formula>
    </cfRule>
    <cfRule type="cellIs" dxfId="364" priority="68" operator="equal">
      <formula>13</formula>
    </cfRule>
    <cfRule type="cellIs" dxfId="363" priority="69" operator="equal">
      <formula>12</formula>
    </cfRule>
    <cfRule type="cellIs" dxfId="362" priority="70" operator="equal">
      <formula>11</formula>
    </cfRule>
    <cfRule type="cellIs" dxfId="361" priority="71" operator="equal">
      <formula>10</formula>
    </cfRule>
    <cfRule type="cellIs" dxfId="360" priority="72" operator="equal">
      <formula>9</formula>
    </cfRule>
    <cfRule type="cellIs" dxfId="359" priority="73" operator="equal">
      <formula>8</formula>
    </cfRule>
    <cfRule type="cellIs" dxfId="358" priority="74" operator="equal">
      <formula>7</formula>
    </cfRule>
    <cfRule type="cellIs" dxfId="357" priority="75" operator="equal">
      <formula>6</formula>
    </cfRule>
    <cfRule type="cellIs" dxfId="356" priority="76" operator="equal">
      <formula>5</formula>
    </cfRule>
    <cfRule type="cellIs" dxfId="355" priority="77" operator="equal">
      <formula>4</formula>
    </cfRule>
    <cfRule type="cellIs" dxfId="354" priority="78" operator="equal">
      <formula>3</formula>
    </cfRule>
    <cfRule type="cellIs" dxfId="353" priority="79" operator="equal">
      <formula>2</formula>
    </cfRule>
    <cfRule type="cellIs" dxfId="352" priority="80" operator="equal">
      <formula>1</formula>
    </cfRule>
  </conditionalFormatting>
  <conditionalFormatting sqref="N111">
    <cfRule type="cellIs" dxfId="351" priority="49" operator="equal">
      <formula>16</formula>
    </cfRule>
    <cfRule type="cellIs" dxfId="350" priority="50" operator="equal">
      <formula>15</formula>
    </cfRule>
    <cfRule type="cellIs" dxfId="349" priority="51" operator="equal">
      <formula>14</formula>
    </cfRule>
    <cfRule type="cellIs" dxfId="348" priority="52" operator="equal">
      <formula>13</formula>
    </cfRule>
    <cfRule type="cellIs" dxfId="347" priority="53" operator="equal">
      <formula>12</formula>
    </cfRule>
    <cfRule type="cellIs" dxfId="346" priority="54" operator="equal">
      <formula>11</formula>
    </cfRule>
    <cfRule type="cellIs" dxfId="345" priority="55" operator="equal">
      <formula>10</formula>
    </cfRule>
    <cfRule type="cellIs" dxfId="344" priority="56" operator="equal">
      <formula>9</formula>
    </cfRule>
    <cfRule type="cellIs" dxfId="343" priority="57" operator="equal">
      <formula>8</formula>
    </cfRule>
    <cfRule type="cellIs" dxfId="342" priority="58" operator="equal">
      <formula>7</formula>
    </cfRule>
    <cfRule type="cellIs" dxfId="341" priority="59" operator="equal">
      <formula>6</formula>
    </cfRule>
    <cfRule type="cellIs" dxfId="340" priority="60" operator="equal">
      <formula>5</formula>
    </cfRule>
    <cfRule type="cellIs" dxfId="339" priority="61" operator="equal">
      <formula>4</formula>
    </cfRule>
    <cfRule type="cellIs" dxfId="338" priority="62" operator="equal">
      <formula>3</formula>
    </cfRule>
    <cfRule type="cellIs" dxfId="337" priority="63" operator="equal">
      <formula>2</formula>
    </cfRule>
    <cfRule type="cellIs" dxfId="336" priority="64" operator="equal">
      <formula>1</formula>
    </cfRule>
  </conditionalFormatting>
  <conditionalFormatting sqref="N91:N104">
    <cfRule type="cellIs" dxfId="335" priority="33" operator="equal">
      <formula>16</formula>
    </cfRule>
    <cfRule type="cellIs" dxfId="334" priority="34" operator="equal">
      <formula>15</formula>
    </cfRule>
    <cfRule type="cellIs" dxfId="333" priority="35" operator="equal">
      <formula>14</formula>
    </cfRule>
    <cfRule type="cellIs" dxfId="332" priority="36" operator="equal">
      <formula>13</formula>
    </cfRule>
    <cfRule type="cellIs" dxfId="331" priority="37" operator="equal">
      <formula>12</formula>
    </cfRule>
    <cfRule type="cellIs" dxfId="330" priority="38" operator="equal">
      <formula>11</formula>
    </cfRule>
    <cfRule type="cellIs" dxfId="329" priority="39" operator="equal">
      <formula>10</formula>
    </cfRule>
    <cfRule type="cellIs" dxfId="328" priority="40" operator="equal">
      <formula>9</formula>
    </cfRule>
    <cfRule type="cellIs" dxfId="327" priority="41" operator="equal">
      <formula>8</formula>
    </cfRule>
    <cfRule type="cellIs" dxfId="326" priority="42" operator="equal">
      <formula>7</formula>
    </cfRule>
    <cfRule type="cellIs" dxfId="325" priority="43" operator="equal">
      <formula>6</formula>
    </cfRule>
    <cfRule type="cellIs" dxfId="324" priority="44" operator="equal">
      <formula>5</formula>
    </cfRule>
    <cfRule type="cellIs" dxfId="323" priority="45" operator="equal">
      <formula>4</formula>
    </cfRule>
    <cfRule type="cellIs" dxfId="322" priority="46" operator="equal">
      <formula>3</formula>
    </cfRule>
    <cfRule type="cellIs" dxfId="321" priority="47" operator="equal">
      <formula>2</formula>
    </cfRule>
    <cfRule type="cellIs" dxfId="320" priority="48" operator="equal">
      <formula>1</formula>
    </cfRule>
  </conditionalFormatting>
  <conditionalFormatting sqref="N105:N110">
    <cfRule type="cellIs" dxfId="319" priority="17" operator="equal">
      <formula>16</formula>
    </cfRule>
    <cfRule type="cellIs" dxfId="318" priority="18" operator="equal">
      <formula>15</formula>
    </cfRule>
    <cfRule type="cellIs" dxfId="317" priority="19" operator="equal">
      <formula>14</formula>
    </cfRule>
    <cfRule type="cellIs" dxfId="316" priority="20" operator="equal">
      <formula>13</formula>
    </cfRule>
    <cfRule type="cellIs" dxfId="315" priority="21" operator="equal">
      <formula>12</formula>
    </cfRule>
    <cfRule type="cellIs" dxfId="314" priority="22" operator="equal">
      <formula>11</formula>
    </cfRule>
    <cfRule type="cellIs" dxfId="313" priority="23" operator="equal">
      <formula>10</formula>
    </cfRule>
    <cfRule type="cellIs" dxfId="312" priority="24" operator="equal">
      <formula>9</formula>
    </cfRule>
    <cfRule type="cellIs" dxfId="311" priority="25" operator="equal">
      <formula>8</formula>
    </cfRule>
    <cfRule type="cellIs" dxfId="310" priority="26" operator="equal">
      <formula>7</formula>
    </cfRule>
    <cfRule type="cellIs" dxfId="309" priority="27" operator="equal">
      <formula>6</formula>
    </cfRule>
    <cfRule type="cellIs" dxfId="308" priority="28" operator="equal">
      <formula>5</formula>
    </cfRule>
    <cfRule type="cellIs" dxfId="307" priority="29" operator="equal">
      <formula>4</formula>
    </cfRule>
    <cfRule type="cellIs" dxfId="306" priority="30" operator="equal">
      <formula>3</formula>
    </cfRule>
    <cfRule type="cellIs" dxfId="305" priority="31" operator="equal">
      <formula>2</formula>
    </cfRule>
    <cfRule type="cellIs" dxfId="304" priority="32" operator="equal">
      <formula>1</formula>
    </cfRule>
  </conditionalFormatting>
  <conditionalFormatting sqref="N6:N26">
    <cfRule type="cellIs" dxfId="303" priority="1" operator="equal">
      <formula>16</formula>
    </cfRule>
    <cfRule type="cellIs" dxfId="302" priority="2" operator="equal">
      <formula>15</formula>
    </cfRule>
    <cfRule type="cellIs" dxfId="301" priority="3" operator="equal">
      <formula>14</formula>
    </cfRule>
    <cfRule type="cellIs" dxfId="300" priority="4" operator="equal">
      <formula>13</formula>
    </cfRule>
    <cfRule type="cellIs" dxfId="299" priority="5" operator="equal">
      <formula>12</formula>
    </cfRule>
    <cfRule type="cellIs" dxfId="298" priority="6" operator="equal">
      <formula>11</formula>
    </cfRule>
    <cfRule type="cellIs" dxfId="297" priority="7" operator="equal">
      <formula>10</formula>
    </cfRule>
    <cfRule type="cellIs" dxfId="296" priority="8" operator="equal">
      <formula>9</formula>
    </cfRule>
    <cfRule type="cellIs" dxfId="295" priority="9" operator="equal">
      <formula>8</formula>
    </cfRule>
    <cfRule type="cellIs" dxfId="294" priority="10" operator="equal">
      <formula>7</formula>
    </cfRule>
    <cfRule type="cellIs" dxfId="293" priority="11" operator="equal">
      <formula>6</formula>
    </cfRule>
    <cfRule type="cellIs" dxfId="292" priority="12" operator="equal">
      <formula>5</formula>
    </cfRule>
    <cfRule type="cellIs" dxfId="291" priority="13" operator="equal">
      <formula>4</formula>
    </cfRule>
    <cfRule type="cellIs" dxfId="290" priority="14" operator="equal">
      <formula>3</formula>
    </cfRule>
    <cfRule type="cellIs" dxfId="289" priority="15" operator="equal">
      <formula>2</formula>
    </cfRule>
    <cfRule type="cellIs" dxfId="288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1" sqref="N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9.2114570361145703E-2</v>
      </c>
      <c r="C6" s="102">
        <f>IF([1]Summ!$I1044="",0,[1]Summ!$I1044)</f>
        <v>0</v>
      </c>
      <c r="D6" s="24">
        <f t="shared" ref="D6:D29" si="0">(B6+C6)</f>
        <v>9.2114570361145703E-2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9.2114570361145703E-2</v>
      </c>
      <c r="J6" s="24">
        <f t="shared" ref="J6:J13" si="3">IF(I$32&lt;=1+I$131,I6,B6*H6+J$33*(I6-B6*H6))</f>
        <v>9.2114570361145703E-2</v>
      </c>
      <c r="K6" s="22">
        <f t="shared" ref="K6:K31" si="4">B6</f>
        <v>9.2114570361145703E-2</v>
      </c>
      <c r="L6" s="22">
        <f t="shared" ref="L6:L29" si="5">IF(K6="","",K6*H6)</f>
        <v>9.2114570361145703E-2</v>
      </c>
      <c r="M6" s="228">
        <f t="shared" ref="M6:M31" si="6">J6</f>
        <v>9.2114570361145703E-2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0.36845828144458281</v>
      </c>
      <c r="Z6" s="156">
        <f>Poor!Z6</f>
        <v>0.17</v>
      </c>
      <c r="AA6" s="121">
        <f>$M6*Z6*4</f>
        <v>6.2637907845579086E-2</v>
      </c>
      <c r="AB6" s="156">
        <f>Poor!AB6</f>
        <v>0.17</v>
      </c>
      <c r="AC6" s="121">
        <f t="shared" ref="AC6:AC29" si="7">$M6*AB6*4</f>
        <v>6.2637907845579086E-2</v>
      </c>
      <c r="AD6" s="156">
        <f>Poor!AD6</f>
        <v>0.33</v>
      </c>
      <c r="AE6" s="121">
        <f t="shared" ref="AE6:AE29" si="8">$M6*AD6*4</f>
        <v>0.12159123287671234</v>
      </c>
      <c r="AF6" s="122">
        <f>1-SUM(Z6,AB6,AD6)</f>
        <v>0.32999999999999996</v>
      </c>
      <c r="AG6" s="121">
        <f>$M6*AF6*4</f>
        <v>0.12159123287671231</v>
      </c>
      <c r="AH6" s="123">
        <f>SUM(Z6,AB6,AD6,AF6)</f>
        <v>1</v>
      </c>
      <c r="AI6" s="184">
        <f>SUM(AA6,AC6,AE6,AG6)/4</f>
        <v>9.2114570361145703E-2</v>
      </c>
      <c r="AJ6" s="120">
        <f>(AA6+AC6)/2</f>
        <v>6.2637907845579086E-2</v>
      </c>
      <c r="AK6" s="119">
        <f>(AE6+AG6)/2</f>
        <v>0.12159123287671232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7.5093399750933987E-2</v>
      </c>
      <c r="C7" s="102">
        <f>IF([1]Summ!$I1045="",0,[1]Summ!$I1045)</f>
        <v>0</v>
      </c>
      <c r="D7" s="24">
        <f t="shared" si="0"/>
        <v>7.5093399750933987E-2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7.5093399750933987E-2</v>
      </c>
      <c r="J7" s="24">
        <f t="shared" si="3"/>
        <v>7.5093399750933987E-2</v>
      </c>
      <c r="K7" s="22">
        <f t="shared" si="4"/>
        <v>7.5093399750933987E-2</v>
      </c>
      <c r="L7" s="22">
        <f t="shared" si="5"/>
        <v>7.5093399750933987E-2</v>
      </c>
      <c r="M7" s="228">
        <f t="shared" si="6"/>
        <v>7.5093399750933987E-2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1424.6724946121114</v>
      </c>
      <c r="S7" s="226">
        <f>IF($B$81=0,0,(SUMIF($N$6:$N$28,$U7,L$6:L$28)+SUMIF($N$91:$N$118,$U7,L$91:L$118))*$B$83*$H$84*Poor!$B$81/$B$81)</f>
        <v>1424.6724946121114</v>
      </c>
      <c r="T7" s="226">
        <f>IF($B$81=0,0,(SUMIF($N$6:$N$28,$U7,M$6:M$28)+SUMIF($N$91:$N$118,$U7,M$91:M$118))*$B$83*$H$84*Poor!$B$81/$B$81)</f>
        <v>1419.9300402551346</v>
      </c>
      <c r="U7" s="227">
        <v>1</v>
      </c>
      <c r="V7" s="56"/>
      <c r="W7" s="115"/>
      <c r="X7" s="118">
        <f>Poor!X7</f>
        <v>4</v>
      </c>
      <c r="Y7" s="184">
        <f t="shared" ref="Y7:Y29" si="9">M7*4</f>
        <v>0.30037359900373595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0.30037359900373595</v>
      </c>
      <c r="AH7" s="123">
        <f t="shared" ref="AH7:AH30" si="12">SUM(Z7,AB7,AD7,AF7)</f>
        <v>1</v>
      </c>
      <c r="AI7" s="184">
        <f t="shared" ref="AI7:AI30" si="13">SUM(AA7,AC7,AE7,AG7)/4</f>
        <v>7.5093399750933987E-2</v>
      </c>
      <c r="AJ7" s="120">
        <f t="shared" ref="AJ7:AJ31" si="14">(AA7+AC7)/2</f>
        <v>0</v>
      </c>
      <c r="AK7" s="119">
        <f t="shared" ref="AK7:AK31" si="15">(AE7+AG7)/2</f>
        <v>0.15018679950186797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4.0082222914072228E-2</v>
      </c>
      <c r="C8" s="102">
        <f>IF([1]Summ!$I1046="",0,[1]Summ!$I1046)</f>
        <v>0</v>
      </c>
      <c r="D8" s="24">
        <f t="shared" si="0"/>
        <v>4.0082222914072228E-2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4.0082222914072228E-2</v>
      </c>
      <c r="J8" s="24">
        <f t="shared" si="3"/>
        <v>4.0082222914072228E-2</v>
      </c>
      <c r="K8" s="22">
        <f t="shared" si="4"/>
        <v>4.0082222914072228E-2</v>
      </c>
      <c r="L8" s="22">
        <f t="shared" si="5"/>
        <v>4.0082222914072228E-2</v>
      </c>
      <c r="M8" s="228">
        <f t="shared" si="6"/>
        <v>4.0082222914072228E-2</v>
      </c>
      <c r="N8" s="233">
        <v>3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1253</v>
      </c>
      <c r="S8" s="226">
        <f>IF($B$81=0,0,(SUMIF($N$6:$N$28,$U8,L$6:L$28)+SUMIF($N$91:$N$118,$U8,L$91:L$118))*$B$83*$H$84*Poor!$B$81/$B$81)</f>
        <v>1253</v>
      </c>
      <c r="T8" s="226">
        <f>IF($B$81=0,0,(SUMIF($N$6:$N$28,$U8,M$6:M$28)+SUMIF($N$91:$N$118,$U8,M$91:M$118))*$B$83*$H$84*Poor!$B$81/$B$81)</f>
        <v>1338.0540007031468</v>
      </c>
      <c r="U8" s="227">
        <v>2</v>
      </c>
      <c r="V8" s="56"/>
      <c r="W8" s="115"/>
      <c r="X8" s="118">
        <f>Poor!X8</f>
        <v>1</v>
      </c>
      <c r="Y8" s="184">
        <f t="shared" si="9"/>
        <v>0.16032889165628891</v>
      </c>
      <c r="Z8" s="125">
        <f>IF($Y8=0,0,AA8/$Y8)</f>
        <v>0.88634687366507214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0.14210701187773775</v>
      </c>
      <c r="AB8" s="125">
        <f>IF($Y8=0,0,AC8/$Y8)</f>
        <v>0.11365312633492786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1.8221879778551164E-2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4.0082222914072228E-2</v>
      </c>
      <c r="AJ8" s="120">
        <f t="shared" si="14"/>
        <v>8.0164445828144457E-2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5.7726221917808213E-2</v>
      </c>
      <c r="C9" s="102">
        <f>IF([1]Summ!$I1047="",0,[1]Summ!$I1047)</f>
        <v>0</v>
      </c>
      <c r="D9" s="24">
        <f t="shared" si="0"/>
        <v>5.7726221917808213E-2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5.7726221917808213E-2</v>
      </c>
      <c r="J9" s="24">
        <f t="shared" si="3"/>
        <v>5.7726221917808213E-2</v>
      </c>
      <c r="K9" s="22">
        <f t="shared" si="4"/>
        <v>5.7726221917808213E-2</v>
      </c>
      <c r="L9" s="22">
        <f t="shared" si="5"/>
        <v>5.7726221917808213E-2</v>
      </c>
      <c r="M9" s="228">
        <f t="shared" si="6"/>
        <v>5.7726221917808213E-2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1493.6279213756256</v>
      </c>
      <c r="S9" s="226">
        <f>IF($B$81=0,0,(SUMIF($N$6:$N$28,$U9,L$6:L$28)+SUMIF($N$91:$N$118,$U9,L$91:L$118))*$B$83*$H$84*Poor!$B$81/$B$81)</f>
        <v>1493.6279213756256</v>
      </c>
      <c r="T9" s="226">
        <f>IF($B$81=0,0,(SUMIF($N$6:$N$28,$U9,M$6:M$28)+SUMIF($N$91:$N$118,$U9,M$91:M$118))*$B$83*$H$84*Poor!$B$81/$B$81)</f>
        <v>1493.6279213756256</v>
      </c>
      <c r="U9" s="227">
        <v>3</v>
      </c>
      <c r="V9" s="56"/>
      <c r="W9" s="115"/>
      <c r="X9" s="118">
        <f>Poor!X9</f>
        <v>1</v>
      </c>
      <c r="Y9" s="184">
        <f t="shared" si="9"/>
        <v>0.23090488767123285</v>
      </c>
      <c r="Z9" s="125">
        <f>IF($Y9=0,0,AA9/$Y9)</f>
        <v>0.88634687366507203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0.20466182530138188</v>
      </c>
      <c r="AB9" s="125">
        <f>IF($Y9=0,0,AC9/$Y9)</f>
        <v>0.11365312633492791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2.6243062369850967E-2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5.7726221917808213E-2</v>
      </c>
      <c r="AJ9" s="120">
        <f t="shared" si="14"/>
        <v>0.11545244383561643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Onions: kg produced</v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8">
        <f t="shared" si="6"/>
        <v>0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44.999999999999993</v>
      </c>
      <c r="S10" s="226">
        <f>IF($B$81=0,0,(SUMIF($N$6:$N$28,$U10,L$6:L$28)+SUMIF($N$91:$N$118,$U10,L$91:L$118))*$B$83*$H$84*Poor!$B$81/$B$81)</f>
        <v>44.999999999999993</v>
      </c>
      <c r="T10" s="226">
        <f>IF($B$81=0,0,(SUMIF($N$6:$N$28,$U10,M$6:M$28)+SUMIF($N$91:$N$118,$U10,M$91:M$118))*$B$83*$H$84*Poor!$B$81/$B$81)</f>
        <v>44.999999999999993</v>
      </c>
      <c r="U10" s="227">
        <v>4</v>
      </c>
      <c r="V10" s="56"/>
      <c r="W10" s="115"/>
      <c r="X10" s="118">
        <f>Poor!X10</f>
        <v>1</v>
      </c>
      <c r="Y10" s="184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4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1.5907754420921547E-2</v>
      </c>
      <c r="C11" s="102">
        <f>IF([1]Summ!$I1049="",0,[1]Summ!$I1049)</f>
        <v>-7.0701130759651329E-3</v>
      </c>
      <c r="D11" s="24">
        <f t="shared" si="0"/>
        <v>8.8376413449564144E-3</v>
      </c>
      <c r="E11" s="75">
        <f>Poor!E11</f>
        <v>1</v>
      </c>
      <c r="H11" s="24">
        <f t="shared" si="1"/>
        <v>1</v>
      </c>
      <c r="I11" s="22">
        <f t="shared" si="2"/>
        <v>8.8376413449564144E-3</v>
      </c>
      <c r="J11" s="24">
        <f t="shared" si="3"/>
        <v>1.6463009640251616E-2</v>
      </c>
      <c r="K11" s="22">
        <f t="shared" si="4"/>
        <v>1.5907754420921547E-2</v>
      </c>
      <c r="L11" s="22">
        <f t="shared" si="5"/>
        <v>1.5907754420921547E-2</v>
      </c>
      <c r="M11" s="228">
        <f t="shared" si="6"/>
        <v>1.6463009640251616E-2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6750</v>
      </c>
      <c r="S11" s="226">
        <f>IF($B$81=0,0,(SUMIF($N$6:$N$28,$U11,L$6:L$28)+SUMIF($N$91:$N$118,$U11,L$91:L$118))*$B$83*$H$84*Poor!$B$81/$B$81)</f>
        <v>6750</v>
      </c>
      <c r="T11" s="226">
        <f>IF($B$81=0,0,(SUMIF($N$6:$N$28,$U11,M$6:M$28)+SUMIF($N$91:$N$118,$U11,M$91:M$118))*$B$83*$H$84*Poor!$B$81/$B$81)</f>
        <v>6808.9016625368049</v>
      </c>
      <c r="U11" s="227">
        <v>5</v>
      </c>
      <c r="V11" s="56"/>
      <c r="W11" s="115"/>
      <c r="X11" s="118">
        <f>Poor!X11</f>
        <v>1</v>
      </c>
      <c r="Y11" s="184">
        <f t="shared" si="9"/>
        <v>6.5852038561006465E-2</v>
      </c>
      <c r="Z11" s="125">
        <f>IF($Y11=0,0,AA11/$Y11)</f>
        <v>0.88634687366507203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5.8367748503019852E-2</v>
      </c>
      <c r="AB11" s="125">
        <f>IF($Y11=0,0,AC11/$Y11)</f>
        <v>0.11365312633492793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7.4842900579866131E-3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1.6463009640251616E-2</v>
      </c>
      <c r="AJ11" s="120">
        <f t="shared" si="14"/>
        <v>3.2926019280503233E-2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kg produced</v>
      </c>
      <c r="B12" s="101">
        <f>IF([1]Summ!$H1050="",0,[1]Summ!$H1050)</f>
        <v>3.8799591780821908E-2</v>
      </c>
      <c r="C12" s="102">
        <f>IF([1]Summ!$I1050="",0,[1]Summ!$I1050)</f>
        <v>0</v>
      </c>
      <c r="D12" s="24">
        <f t="shared" si="0"/>
        <v>3.8799591780821908E-2</v>
      </c>
      <c r="E12" s="75">
        <f>Poor!E12</f>
        <v>1</v>
      </c>
      <c r="H12" s="24">
        <f t="shared" si="1"/>
        <v>1</v>
      </c>
      <c r="I12" s="22">
        <f t="shared" si="2"/>
        <v>3.8799591780821908E-2</v>
      </c>
      <c r="J12" s="24">
        <f t="shared" si="3"/>
        <v>3.8799591780821908E-2</v>
      </c>
      <c r="K12" s="22">
        <f t="shared" si="4"/>
        <v>3.8799591780821908E-2</v>
      </c>
      <c r="L12" s="22">
        <f t="shared" si="5"/>
        <v>3.8799591780821908E-2</v>
      </c>
      <c r="M12" s="228">
        <f t="shared" si="6"/>
        <v>3.8799591780821908E-2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212.5575407476378</v>
      </c>
      <c r="S12" s="226">
        <f>IF($B$81=0,0,(SUMIF($N$6:$N$28,$U12,L$6:L$28)+SUMIF($N$91:$N$118,$U12,L$91:L$118))*$B$83*$H$84*Poor!$B$81/$B$81)</f>
        <v>212.5575407476378</v>
      </c>
      <c r="T12" s="226">
        <f>IF($B$81=0,0,(SUMIF($N$6:$N$28,$U12,M$6:M$28)+SUMIF($N$91:$N$118,$U12,M$91:M$118))*$B$83*$H$84*Poor!$B$81/$B$81)</f>
        <v>229.25086412733191</v>
      </c>
      <c r="U12" s="227">
        <v>6</v>
      </c>
      <c r="V12" s="56"/>
      <c r="W12" s="117"/>
      <c r="X12" s="118"/>
      <c r="Y12" s="184">
        <f t="shared" si="9"/>
        <v>0.15519836712328763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0.10398290597260272</v>
      </c>
      <c r="AF12" s="122">
        <f>1-SUM(Z12,AB12,AD12)</f>
        <v>0.32999999999999996</v>
      </c>
      <c r="AG12" s="121">
        <f>$M12*AF12*4</f>
        <v>5.1215461150684913E-2</v>
      </c>
      <c r="AH12" s="123">
        <f t="shared" si="12"/>
        <v>1</v>
      </c>
      <c r="AI12" s="184">
        <f t="shared" si="13"/>
        <v>3.8799591780821908E-2</v>
      </c>
      <c r="AJ12" s="120">
        <f t="shared" si="14"/>
        <v>0</v>
      </c>
      <c r="AK12" s="119">
        <f t="shared" si="15"/>
        <v>7.7599183561643817E-2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Green beans /peas</v>
      </c>
      <c r="B13" s="101">
        <f>IF([1]Summ!$H1051="",0,[1]Summ!$H1051)</f>
        <v>2.9328455790784552E-3</v>
      </c>
      <c r="C13" s="102">
        <f>IF([1]Summ!$I1051="",0,[1]Summ!$I1051)</f>
        <v>0</v>
      </c>
      <c r="D13" s="24">
        <f t="shared" si="0"/>
        <v>2.9328455790784552E-3</v>
      </c>
      <c r="E13" s="75">
        <f>Poor!E13</f>
        <v>1</v>
      </c>
      <c r="H13" s="24">
        <f t="shared" si="1"/>
        <v>1</v>
      </c>
      <c r="I13" s="22">
        <f t="shared" si="2"/>
        <v>2.9328455790784552E-3</v>
      </c>
      <c r="J13" s="24">
        <f t="shared" si="3"/>
        <v>2.9328455790784552E-3</v>
      </c>
      <c r="K13" s="22">
        <f t="shared" si="4"/>
        <v>2.9328455790784552E-3</v>
      </c>
      <c r="L13" s="22">
        <f t="shared" si="5"/>
        <v>2.9328455790784552E-3</v>
      </c>
      <c r="M13" s="229">
        <f t="shared" si="6"/>
        <v>2.9328455790784552E-3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0</v>
      </c>
      <c r="S13" s="226">
        <f>IF($B$81=0,0,(SUMIF($N$6:$N$28,$U13,L$6:L$28)+SUMIF($N$91:$N$118,$U13,L$91:L$118))*$B$83*$H$84*Poor!$B$81/$B$81)</f>
        <v>0</v>
      </c>
      <c r="T13" s="226">
        <f>IF($B$81=0,0,(SUMIF($N$6:$N$28,$U13,M$6:M$28)+SUMIF($N$91:$N$118,$U13,M$91:M$118))*$B$83*$H$84*Poor!$B$81/$B$81)</f>
        <v>0</v>
      </c>
      <c r="U13" s="227">
        <v>7</v>
      </c>
      <c r="V13" s="56"/>
      <c r="W13" s="110"/>
      <c r="X13" s="118"/>
      <c r="Y13" s="184">
        <f t="shared" si="9"/>
        <v>1.1731382316313821E-2</v>
      </c>
      <c r="Z13" s="156">
        <f>Poor!Z13</f>
        <v>1</v>
      </c>
      <c r="AA13" s="121">
        <f>$M13*Z13*4</f>
        <v>1.1731382316313821E-2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2.9328455790784552E-3</v>
      </c>
      <c r="AJ13" s="120">
        <f t="shared" si="14"/>
        <v>5.8656911581569104E-3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 xml:space="preserve">Other root crops: Beetroot </v>
      </c>
      <c r="B14" s="101">
        <f>IF([1]Summ!$H1052="",0,[1]Summ!$H1052)</f>
        <v>1.1656288916562889E-3</v>
      </c>
      <c r="C14" s="102">
        <f>IF([1]Summ!$I1052="",0,[1]Summ!$I1052)</f>
        <v>3.6425902864259028E-4</v>
      </c>
      <c r="D14" s="24">
        <f t="shared" si="0"/>
        <v>1.5298879202988792E-3</v>
      </c>
      <c r="E14" s="75">
        <f>Poor!E14</f>
        <v>1</v>
      </c>
      <c r="F14" s="22"/>
      <c r="H14" s="24">
        <f t="shared" si="1"/>
        <v>1</v>
      </c>
      <c r="I14" s="22">
        <f t="shared" si="2"/>
        <v>1.5298879202988792E-3</v>
      </c>
      <c r="J14" s="24">
        <f>IF(I$32&lt;=1+I131,I14,B14*H14+J$33*(I14-B14*H14))</f>
        <v>1.1370216084815017E-3</v>
      </c>
      <c r="K14" s="22">
        <f t="shared" si="4"/>
        <v>1.1656288916562889E-3</v>
      </c>
      <c r="L14" s="22">
        <f t="shared" si="5"/>
        <v>1.1656288916562889E-3</v>
      </c>
      <c r="M14" s="229">
        <f t="shared" si="6"/>
        <v>1.1370216084815017E-3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0</v>
      </c>
      <c r="S14" s="226">
        <f>IF($B$81=0,0,(SUMIF($N$6:$N$28,$U14,L$6:L$28)+SUMIF($N$91:$N$118,$U14,L$91:L$118))*$B$83*$H$84*Poor!$B$81/$B$81)</f>
        <v>0</v>
      </c>
      <c r="T14" s="226">
        <f>IF($B$81=0,0,(SUMIF($N$6:$N$28,$U14,M$6:M$28)+SUMIF($N$91:$N$118,$U14,M$91:M$118))*$B$83*$H$84*Poor!$B$81/$B$81)</f>
        <v>0</v>
      </c>
      <c r="U14" s="227">
        <v>8</v>
      </c>
      <c r="V14" s="56"/>
      <c r="W14" s="110"/>
      <c r="X14" s="118"/>
      <c r="Y14" s="184">
        <f>M14*4</f>
        <v>4.5480864339260069E-3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4.5480864339260069E-3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1.1370216084815017E-3</v>
      </c>
      <c r="AJ14" s="120">
        <f t="shared" si="14"/>
        <v>2.2740432169630035E-3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 xml:space="preserve">Tomato: </v>
      </c>
      <c r="B15" s="101">
        <f>IF([1]Summ!$H1053="",0,[1]Summ!$H1053)</f>
        <v>3.0188757160647575E-2</v>
      </c>
      <c r="C15" s="102">
        <f>IF([1]Summ!$I1053="",0,[1]Summ!$I1053)</f>
        <v>7.5471892901618973E-3</v>
      </c>
      <c r="D15" s="24">
        <f t="shared" si="0"/>
        <v>3.7735946450809472E-2</v>
      </c>
      <c r="E15" s="75">
        <f>Poor!E15</f>
        <v>1</v>
      </c>
      <c r="F15" s="22"/>
      <c r="H15" s="24">
        <f t="shared" si="1"/>
        <v>1</v>
      </c>
      <c r="I15" s="22">
        <f t="shared" si="2"/>
        <v>3.7735946450809472E-2</v>
      </c>
      <c r="J15" s="24">
        <f>IF(I$32&lt;=1+I131,I15,B15*H15+J$33*(I15-B15*H15))</f>
        <v>2.9596034498420232E-2</v>
      </c>
      <c r="K15" s="22">
        <f t="shared" si="4"/>
        <v>3.0188757160647575E-2</v>
      </c>
      <c r="L15" s="22">
        <f t="shared" si="5"/>
        <v>3.0188757160647575E-2</v>
      </c>
      <c r="M15" s="230">
        <f t="shared" si="6"/>
        <v>2.9596034498420232E-2</v>
      </c>
      <c r="N15" s="233">
        <v>1</v>
      </c>
      <c r="O15" s="2"/>
      <c r="P15" s="22"/>
      <c r="Q15" s="59" t="s">
        <v>126</v>
      </c>
      <c r="R15" s="226">
        <f>IF($B$81=0,0,(SUMIF($N$6:$N$28,$U15,K$6:K$28)+SUMIF($N$91:$N$118,$U15,K$91:K$118))*$B$83*$H$84*Poor!$B$81/$B$81)</f>
        <v>7800</v>
      </c>
      <c r="S15" s="226">
        <f>IF($B$81=0,0,(SUMIF($N$6:$N$28,$U15,L$6:L$28)+SUMIF($N$91:$N$118,$U15,L$91:L$118))*$B$83*$H$84*Poor!$B$81/$B$81)</f>
        <v>7800</v>
      </c>
      <c r="T15" s="226">
        <f>IF($B$81=0,0,(SUMIF($N$6:$N$28,$U15,M$6:M$28)+SUMIF($N$91:$N$118,$U15,M$91:M$118))*$B$83*$H$84*Poor!$B$81/$B$81)</f>
        <v>7800</v>
      </c>
      <c r="U15" s="227">
        <v>9</v>
      </c>
      <c r="V15" s="56"/>
      <c r="W15" s="110"/>
      <c r="X15" s="118"/>
      <c r="Y15" s="184">
        <f t="shared" si="9"/>
        <v>0.11838413799368093</v>
      </c>
      <c r="Z15" s="156">
        <f>Poor!Z15</f>
        <v>0.25</v>
      </c>
      <c r="AA15" s="121">
        <f t="shared" si="16"/>
        <v>2.9596034498420232E-2</v>
      </c>
      <c r="AB15" s="156">
        <f>Poor!AB15</f>
        <v>0.25</v>
      </c>
      <c r="AC15" s="121">
        <f t="shared" si="7"/>
        <v>2.9596034498420232E-2</v>
      </c>
      <c r="AD15" s="156">
        <f>Poor!AD15</f>
        <v>0.25</v>
      </c>
      <c r="AE15" s="121">
        <f t="shared" si="8"/>
        <v>2.9596034498420232E-2</v>
      </c>
      <c r="AF15" s="122">
        <f t="shared" si="10"/>
        <v>0.25</v>
      </c>
      <c r="AG15" s="121">
        <f t="shared" si="11"/>
        <v>2.9596034498420232E-2</v>
      </c>
      <c r="AH15" s="123">
        <f t="shared" si="12"/>
        <v>1</v>
      </c>
      <c r="AI15" s="184">
        <f t="shared" si="13"/>
        <v>2.9596034498420232E-2</v>
      </c>
      <c r="AJ15" s="120">
        <f t="shared" si="14"/>
        <v>2.9596034498420232E-2</v>
      </c>
      <c r="AK15" s="119">
        <f t="shared" si="15"/>
        <v>2.9596034498420232E-2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Potato's: no. local meas</v>
      </c>
      <c r="B16" s="101">
        <f>IF([1]Summ!$H1054="",0,[1]Summ!$H1054)</f>
        <v>2.2005466251556659E-2</v>
      </c>
      <c r="C16" s="102">
        <f>IF([1]Summ!$I1054="",0,[1]Summ!$I1054)</f>
        <v>0</v>
      </c>
      <c r="D16" s="24">
        <f t="shared" si="0"/>
        <v>2.2005466251556659E-2</v>
      </c>
      <c r="E16" s="75">
        <f>Poor!E16</f>
        <v>1</v>
      </c>
      <c r="F16" s="22"/>
      <c r="H16" s="24">
        <f t="shared" si="1"/>
        <v>1</v>
      </c>
      <c r="I16" s="22">
        <f t="shared" si="2"/>
        <v>2.2005466251556659E-2</v>
      </c>
      <c r="J16" s="24">
        <f>IF(I$32&lt;=1+I131,I16,B16*H16+J$33*(I16-B16*H16))</f>
        <v>2.2005466251556659E-2</v>
      </c>
      <c r="K16" s="22">
        <f t="shared" si="4"/>
        <v>2.2005466251556659E-2</v>
      </c>
      <c r="L16" s="22">
        <f t="shared" si="5"/>
        <v>2.2005466251556659E-2</v>
      </c>
      <c r="M16" s="228">
        <f t="shared" si="6"/>
        <v>2.2005466251556659E-2</v>
      </c>
      <c r="N16" s="233">
        <v>1</v>
      </c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>
        <f t="shared" si="9"/>
        <v>8.8021865006226635E-2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8.8021865006226635E-2</v>
      </c>
      <c r="AH16" s="123">
        <f t="shared" si="12"/>
        <v>1</v>
      </c>
      <c r="AI16" s="184">
        <f t="shared" si="13"/>
        <v>2.2005466251556659E-2</v>
      </c>
      <c r="AJ16" s="120">
        <f t="shared" si="14"/>
        <v>0</v>
      </c>
      <c r="AK16" s="119">
        <f t="shared" si="15"/>
        <v>4.4010932503113318E-2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Leafy green vegetables (spinach etc)</v>
      </c>
      <c r="B17" s="101">
        <f>IF([1]Summ!$H1055="",0,[1]Summ!$H1055)</f>
        <v>2.5498132004981319E-4</v>
      </c>
      <c r="C17" s="102">
        <f>IF([1]Summ!$I1055="",0,[1]Summ!$I1055)</f>
        <v>2.1127023661270238E-3</v>
      </c>
      <c r="D17" s="24">
        <f t="shared" si="0"/>
        <v>2.3676836861768369E-3</v>
      </c>
      <c r="E17" s="75">
        <f>Poor!E17</f>
        <v>1</v>
      </c>
      <c r="F17" s="22"/>
      <c r="H17" s="24">
        <f t="shared" si="1"/>
        <v>1</v>
      </c>
      <c r="I17" s="22">
        <f t="shared" si="2"/>
        <v>2.3676836861768369E-3</v>
      </c>
      <c r="J17" s="24">
        <f t="shared" ref="J17:J25" si="17">IF(I$32&lt;=1+I131,I17,B17*H17+J$33*(I17-B17*H17))</f>
        <v>8.9059077636048065E-5</v>
      </c>
      <c r="K17" s="22">
        <f t="shared" si="4"/>
        <v>2.5498132004981319E-4</v>
      </c>
      <c r="L17" s="22">
        <f t="shared" si="5"/>
        <v>2.5498132004981319E-4</v>
      </c>
      <c r="M17" s="229">
        <f t="shared" si="6"/>
        <v>8.9059077636048065E-5</v>
      </c>
      <c r="N17" s="233">
        <v>1</v>
      </c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21600</v>
      </c>
      <c r="S17" s="226">
        <f>IF($B$81=0,0,(SUMIF($N$6:$N$28,$U17,L$6:L$28)+SUMIF($N$91:$N$118,$U17,L$91:L$118))*$B$83*$H$84*Poor!$B$81/$B$81)</f>
        <v>21600</v>
      </c>
      <c r="T17" s="226">
        <f>IF($B$81=0,0,(SUMIF($N$6:$N$28,$U17,M$6:M$28)+SUMIF($N$91:$N$118,$U17,M$91:M$118))*$B$83*$H$84*Poor!$B$81/$B$81)</f>
        <v>21600</v>
      </c>
      <c r="U17" s="227">
        <v>11</v>
      </c>
      <c r="V17" s="56"/>
      <c r="W17" s="110"/>
      <c r="X17" s="118"/>
      <c r="Y17" s="184">
        <f t="shared" si="9"/>
        <v>3.5623631054419226E-4</v>
      </c>
      <c r="Z17" s="156">
        <f>Poor!Z17</f>
        <v>0.29409999999999997</v>
      </c>
      <c r="AA17" s="121">
        <f t="shared" si="16"/>
        <v>1.0476909893104693E-4</v>
      </c>
      <c r="AB17" s="156">
        <f>Poor!AB17</f>
        <v>0.17649999999999999</v>
      </c>
      <c r="AC17" s="121">
        <f t="shared" si="7"/>
        <v>6.2875708811049931E-5</v>
      </c>
      <c r="AD17" s="156">
        <f>Poor!AD17</f>
        <v>0.23530000000000001</v>
      </c>
      <c r="AE17" s="121">
        <f t="shared" si="8"/>
        <v>8.3822403871048446E-5</v>
      </c>
      <c r="AF17" s="122">
        <f t="shared" si="10"/>
        <v>0.29410000000000003</v>
      </c>
      <c r="AG17" s="121">
        <f t="shared" si="11"/>
        <v>1.0476909893104695E-4</v>
      </c>
      <c r="AH17" s="123">
        <f t="shared" si="12"/>
        <v>1</v>
      </c>
      <c r="AI17" s="184">
        <f t="shared" si="13"/>
        <v>8.9059077636048065E-5</v>
      </c>
      <c r="AJ17" s="120">
        <f t="shared" si="14"/>
        <v>8.3822403871048432E-5</v>
      </c>
      <c r="AK17" s="119">
        <f t="shared" si="15"/>
        <v>9.4295751401047697E-5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Other crop: pumpkin</v>
      </c>
      <c r="B18" s="101">
        <f>IF([1]Summ!$H1056="",0,[1]Summ!$H1056)</f>
        <v>2.7132627646326277E-2</v>
      </c>
      <c r="C18" s="102">
        <f>IF([1]Summ!$I1056="",0,[1]Summ!$I1056)</f>
        <v>5.4265255292652512E-3</v>
      </c>
      <c r="D18" s="24">
        <f t="shared" ref="D18:D25" si="18">(B18+C18)</f>
        <v>3.2559153175591528E-2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3.2559153175591528E-2</v>
      </c>
      <c r="J18" s="24">
        <f t="shared" si="17"/>
        <v>2.6706452479030088E-2</v>
      </c>
      <c r="K18" s="22">
        <f t="shared" ref="K18:K25" si="21">B18</f>
        <v>2.7132627646326277E-2</v>
      </c>
      <c r="L18" s="22">
        <f t="shared" ref="L18:L25" si="22">IF(K18="","",K18*H18)</f>
        <v>2.7132627646326277E-2</v>
      </c>
      <c r="M18" s="229">
        <f t="shared" ref="M18:M25" si="23">J18</f>
        <v>2.6706452479030088E-2</v>
      </c>
      <c r="N18" s="233">
        <v>1</v>
      </c>
      <c r="O18" s="2"/>
      <c r="P18" s="22"/>
      <c r="Q18" s="59" t="s">
        <v>79</v>
      </c>
      <c r="R18" s="226">
        <f>IF($B$81=0,0,(SUMIF($N$6:$N$28,$U18,K$6:K$28)+SUMIF($N$91:$N$118,$U18,K$91:K$118))*$B$83*$H$84*Poor!$B$81/$B$81)</f>
        <v>686.23737645081746</v>
      </c>
      <c r="S18" s="226">
        <f>IF($B$81=0,0,(SUMIF($N$6:$N$28,$U18,L$6:L$28)+SUMIF($N$91:$N$118,$U18,L$91:L$118))*$B$83*$H$84*Poor!$B$81/$B$81)</f>
        <v>686.23737645081746</v>
      </c>
      <c r="T18" s="226">
        <f>IF($B$81=0,0,(SUMIF($N$6:$N$28,$U18,M$6:M$28)+SUMIF($N$91:$N$118,$U18,M$91:M$118))*$B$83*$H$84*Poor!$B$81/$B$81)</f>
        <v>686.23737645081746</v>
      </c>
      <c r="U18" s="227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Carrots</v>
      </c>
      <c r="B19" s="101">
        <f>IF([1]Summ!$H1057="",0,[1]Summ!$H1057)</f>
        <v>1.6064757160647572E-3</v>
      </c>
      <c r="C19" s="102">
        <f>IF([1]Summ!$I1057="",0,[1]Summ!$I1057)</f>
        <v>0</v>
      </c>
      <c r="D19" s="24">
        <f t="shared" si="18"/>
        <v>1.6064757160647572E-3</v>
      </c>
      <c r="E19" s="75">
        <f>Poor!E19</f>
        <v>1</v>
      </c>
      <c r="F19" s="22"/>
      <c r="H19" s="24">
        <f t="shared" si="19"/>
        <v>1</v>
      </c>
      <c r="I19" s="22">
        <f t="shared" si="20"/>
        <v>1.6064757160647572E-3</v>
      </c>
      <c r="J19" s="24">
        <f t="shared" si="17"/>
        <v>1.6064757160647572E-3</v>
      </c>
      <c r="K19" s="22">
        <f t="shared" si="21"/>
        <v>1.6064757160647572E-3</v>
      </c>
      <c r="L19" s="22">
        <f t="shared" si="22"/>
        <v>1.6064757160647572E-3</v>
      </c>
      <c r="M19" s="229">
        <f t="shared" si="23"/>
        <v>1.6064757160647572E-3</v>
      </c>
      <c r="N19" s="233">
        <v>1</v>
      </c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9">
        <f t="shared" si="23"/>
        <v>0</v>
      </c>
      <c r="N20" s="233">
        <v>6</v>
      </c>
      <c r="O20" s="2"/>
      <c r="P20" s="22"/>
      <c r="Q20" s="59" t="s">
        <v>81</v>
      </c>
      <c r="R20" s="226">
        <f>IF($B$81=0,0,(SUMIF($N$6:$N$28,$U20,K$6:K$28)+SUMIF($N$91:$N$118,$U20,K$91:K$118))*$B$83*$H$84*Poor!$B$81/$B$81)</f>
        <v>15719.999999999996</v>
      </c>
      <c r="S20" s="226">
        <f>IF($B$81=0,0,(SUMIF($N$6:$N$28,$U20,L$6:L$28)+SUMIF($N$91:$N$118,$U20,L$91:L$118))*$B$83*$H$84*Poor!$B$81/$B$81)</f>
        <v>15719.999999999996</v>
      </c>
      <c r="T20" s="226">
        <f>IF($B$81=0,0,(SUMIF($N$6:$N$28,$U20,M$6:M$28)+SUMIF($N$91:$N$118,$U20,M$91:M$118))*$B$83*$H$84*Poor!$B$81/$B$81)</f>
        <v>15719.999999999996</v>
      </c>
      <c r="U20" s="227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101">
        <f>IF([1]Summ!$H1059="",0,[1]Summ!$H1059)</f>
        <v>2.9499377334993776E-2</v>
      </c>
      <c r="C21" s="102">
        <f>IF([1]Summ!$I1059="",0,[1]Summ!$I1059)</f>
        <v>-2.9499377334993776E-2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3.1816127160102688E-2</v>
      </c>
      <c r="K21" s="22">
        <f t="shared" si="21"/>
        <v>2.9499377334993776E-2</v>
      </c>
      <c r="L21" s="22">
        <f t="shared" si="22"/>
        <v>2.9499377334993776E-2</v>
      </c>
      <c r="M21" s="229">
        <f t="shared" si="23"/>
        <v>3.1816127160102688E-2</v>
      </c>
      <c r="N21" s="233">
        <v>6</v>
      </c>
      <c r="O21" s="2"/>
      <c r="P21" s="22"/>
      <c r="Q21" s="59" t="s">
        <v>82</v>
      </c>
      <c r="R21" s="226">
        <f>IF($B$81=0,0,(SUMIF($N$6:$N$28,$U21,K$6:K$28)+SUMIF($N$91:$N$118,$U21,K$91:K$118))*$B$83*$H$84*Poor!$B$81/$B$81)</f>
        <v>0</v>
      </c>
      <c r="S21" s="226">
        <f>IF($B$81=0,0,(SUMIF($N$6:$N$28,$U21,L$6:L$28)+SUMIF($N$91:$N$118,$U21,L$91:L$118))*$B$83*$H$84*Poor!$B$81/$B$81)</f>
        <v>0</v>
      </c>
      <c r="T21" s="226">
        <f>IF($B$81=0,0,(SUMIF($N$6:$N$28,$U21,M$6:M$28)+SUMIF($N$91:$N$118,$U21,M$91:M$118))*$B$83*$H$84*Poor!$B$81/$B$81)</f>
        <v>0</v>
      </c>
      <c r="U21" s="227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Gifts/remittances: Events(Funerals, weddings)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9">
        <f t="shared" si="23"/>
        <v>0</v>
      </c>
      <c r="N22" s="233">
        <v>13</v>
      </c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9">
        <f t="shared" si="23"/>
        <v>0</v>
      </c>
      <c r="N23" s="233"/>
      <c r="O23" s="2"/>
      <c r="P23" s="22"/>
      <c r="Q23" s="171" t="s">
        <v>100</v>
      </c>
      <c r="R23" s="179">
        <f>SUM(R7:R22)</f>
        <v>56985.095333186182</v>
      </c>
      <c r="S23" s="179">
        <f>SUM(S7:S22)</f>
        <v>56985.095333186182</v>
      </c>
      <c r="T23" s="179">
        <f>SUM(T7:T22)</f>
        <v>57141.001865448852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9">
        <f t="shared" si="23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13947.676163412161</v>
      </c>
      <c r="S24" s="41">
        <f>IF($B$81=0,0,($B$124*$H$124)+1-($D$29*$H$29)-($D$28*$H$28))*$I$83*Poor!$B$81/$B$81</f>
        <v>13947.676163412161</v>
      </c>
      <c r="T24" s="41">
        <f>IF($B$81=0,0,($B$124*$H$124)+1-($D$29*$H$29)-($D$28*$H$28))*$I$83*Poor!$B$81/$B$81</f>
        <v>13947.676163412161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9">
        <f t="shared" si="23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23684.342830078826</v>
      </c>
      <c r="S25" s="41">
        <f>IF($B$81=0,0,($B$124*$H$124)+($B$125*$H$125*$H$84)+1-($D$29*$H$29)-($D$28*$H$28))*$I$83*Poor!$B$81/$B$81</f>
        <v>23684.342830078826</v>
      </c>
      <c r="T25" s="41">
        <f>IF($B$81=0,0,($B$124*$H$124)+($B$125*$H$125*$H$84)+1-($D$29*$H$29)-($D$28*$H$28))*$I$83*Poor!$B$81/$B$81</f>
        <v>23684.342830078826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9.5238095238095233E-2</v>
      </c>
      <c r="C26" s="102">
        <f>IF([1]Summ!$I1064="",0,[1]Summ!$I1064)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8">
        <f t="shared" si="6"/>
        <v>9.5238095238095233E-2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41024.342830078822</v>
      </c>
      <c r="S26" s="41">
        <f>IF($B$81=0,0,($B$124*$H$124)+($B$125*$H$125*$H$84)+($B$126*$H$126*$H$84)+1-($D$29*$H$29)-($D$28*$H$28))*$I$83*Poor!$B$81/$B$81</f>
        <v>41024.342830078822</v>
      </c>
      <c r="T26" s="41">
        <f>IF($B$81=0,0,($B$124*$H$124)+($B$125*$H$125*$H$84)+($B$126*$H$126*$H$84)+1-($D$29*$H$29)-($D$28*$H$28))*$I$83*Poor!$B$81/$B$81</f>
        <v>41024.342830078822</v>
      </c>
      <c r="U26" s="56"/>
      <c r="V26" s="56"/>
      <c r="W26" s="110"/>
      <c r="X26" s="118"/>
      <c r="Y26" s="184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4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1.4140226151930261E-2</v>
      </c>
      <c r="C27" s="102">
        <f>IF([1]Summ!$I1065="",0,[1]Summ!$I1065)</f>
        <v>-1.4140226151930261E-2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1.5250736590590399E-2</v>
      </c>
      <c r="K27" s="22">
        <f t="shared" si="4"/>
        <v>1.4140226151930261E-2</v>
      </c>
      <c r="L27" s="22">
        <f t="shared" si="5"/>
        <v>1.4140226151930261E-2</v>
      </c>
      <c r="M27" s="230">
        <f t="shared" si="6"/>
        <v>1.5250736590590399E-2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42274.342830078829</v>
      </c>
      <c r="S27" s="41">
        <f>IF($B$81=0,0,($B$124*$H$124)+($B$125*$H$125*$H$84)+($B$126*$H$126*$H$84)+($B$127*$H$127*$H$84)+1-($D$29*$H$29)-($D$28*$H$28))*$I$83*Poor!$B$81/$B$81</f>
        <v>42274.342830078829</v>
      </c>
      <c r="T27" s="41">
        <f>IF($B$81=0,0,($B$124*$H$124)+($B$125*$H$125*$H$84)+($B$126*$H$126*$H$84)+($B$127*$H$127*$H$84)+1-($D$29*$H$29)-($D$28*$H$28))*$I$83*Poor!$B$81/$B$81</f>
        <v>42274.342830078829</v>
      </c>
      <c r="U27" s="56"/>
      <c r="V27" s="56"/>
      <c r="W27" s="110"/>
      <c r="X27" s="118"/>
      <c r="Y27" s="184">
        <f t="shared" si="9"/>
        <v>6.1002946362361594E-2</v>
      </c>
      <c r="Z27" s="156">
        <f>Poor!Z27</f>
        <v>0.25</v>
      </c>
      <c r="AA27" s="121">
        <f t="shared" si="16"/>
        <v>1.5250736590590399E-2</v>
      </c>
      <c r="AB27" s="156">
        <f>Poor!AB27</f>
        <v>0.25</v>
      </c>
      <c r="AC27" s="121">
        <f t="shared" si="7"/>
        <v>1.5250736590590399E-2</v>
      </c>
      <c r="AD27" s="156">
        <f>Poor!AD27</f>
        <v>0.25</v>
      </c>
      <c r="AE27" s="121">
        <f t="shared" si="8"/>
        <v>1.5250736590590399E-2</v>
      </c>
      <c r="AF27" s="122">
        <f t="shared" si="10"/>
        <v>0.25</v>
      </c>
      <c r="AG27" s="121">
        <f t="shared" si="11"/>
        <v>1.5250736590590399E-2</v>
      </c>
      <c r="AH27" s="123">
        <f t="shared" si="12"/>
        <v>1</v>
      </c>
      <c r="AI27" s="184">
        <f t="shared" si="13"/>
        <v>1.5250736590590399E-2</v>
      </c>
      <c r="AJ27" s="120">
        <f t="shared" si="14"/>
        <v>1.5250736590590399E-2</v>
      </c>
      <c r="AK27" s="119">
        <f t="shared" si="15"/>
        <v>1.5250736590590399E-2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0.13039040398505602</v>
      </c>
      <c r="C28" s="102">
        <f>IF([1]Summ!$I1066="",0,[1]Summ!$I1066)</f>
        <v>-0.13039040398505602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0.14063068608314333</v>
      </c>
      <c r="K28" s="22">
        <f t="shared" si="4"/>
        <v>0.13039040398505602</v>
      </c>
      <c r="L28" s="22">
        <f t="shared" si="5"/>
        <v>0.13039040398505602</v>
      </c>
      <c r="M28" s="228">
        <f t="shared" si="6"/>
        <v>0.14063068608314333</v>
      </c>
      <c r="N28" s="233"/>
      <c r="O28" s="2"/>
      <c r="P28" s="22"/>
      <c r="V28" s="56"/>
      <c r="W28" s="110"/>
      <c r="X28" s="118"/>
      <c r="Y28" s="184">
        <f t="shared" si="9"/>
        <v>0.56252274433257332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0.28126137216628666</v>
      </c>
      <c r="AF28" s="122">
        <f t="shared" si="10"/>
        <v>0.5</v>
      </c>
      <c r="AG28" s="121">
        <f t="shared" si="11"/>
        <v>0.28126137216628666</v>
      </c>
      <c r="AH28" s="123">
        <f t="shared" si="12"/>
        <v>1</v>
      </c>
      <c r="AI28" s="184">
        <f t="shared" si="13"/>
        <v>0.14063068608314333</v>
      </c>
      <c r="AJ28" s="120">
        <f t="shared" si="14"/>
        <v>0</v>
      </c>
      <c r="AK28" s="119">
        <f t="shared" si="15"/>
        <v>0.28126137216628666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0.3880553043586551</v>
      </c>
      <c r="C29" s="102">
        <f>IF([1]Summ!$I1067="",0,[1]Summ!$I1067)</f>
        <v>9.8691810573444422E-2</v>
      </c>
      <c r="D29" s="24">
        <f t="shared" si="0"/>
        <v>0.48674711493209954</v>
      </c>
      <c r="E29" s="75">
        <f>Poor!E29</f>
        <v>1</v>
      </c>
      <c r="F29" s="22"/>
      <c r="H29" s="24">
        <f t="shared" si="1"/>
        <v>1</v>
      </c>
      <c r="I29" s="22">
        <f t="shared" si="2"/>
        <v>0.48674711493209954</v>
      </c>
      <c r="J29" s="24">
        <f>IF(I$32&lt;=1+I131,I29,B29*H29+J$33*(I29-B29*H29))</f>
        <v>0.38030448872993067</v>
      </c>
      <c r="K29" s="22">
        <f t="shared" si="4"/>
        <v>0.3880553043586551</v>
      </c>
      <c r="L29" s="22">
        <f t="shared" si="5"/>
        <v>0.3880553043586551</v>
      </c>
      <c r="M29" s="228">
        <f t="shared" si="6"/>
        <v>0.38030448872993067</v>
      </c>
      <c r="N29" s="233"/>
      <c r="P29" s="22"/>
      <c r="V29" s="56"/>
      <c r="W29" s="110"/>
      <c r="X29" s="118"/>
      <c r="Y29" s="184">
        <f t="shared" si="9"/>
        <v>1.5212179549197227</v>
      </c>
      <c r="Z29" s="156">
        <f>Poor!Z29</f>
        <v>0.25</v>
      </c>
      <c r="AA29" s="121">
        <f t="shared" si="16"/>
        <v>0.38030448872993067</v>
      </c>
      <c r="AB29" s="156">
        <f>Poor!AB29</f>
        <v>0.25</v>
      </c>
      <c r="AC29" s="121">
        <f t="shared" si="7"/>
        <v>0.38030448872993067</v>
      </c>
      <c r="AD29" s="156">
        <f>Poor!AD29</f>
        <v>0.25</v>
      </c>
      <c r="AE29" s="121">
        <f t="shared" si="8"/>
        <v>0.38030448872993067</v>
      </c>
      <c r="AF29" s="122">
        <f t="shared" si="10"/>
        <v>0.25</v>
      </c>
      <c r="AG29" s="121">
        <f t="shared" si="11"/>
        <v>0.38030448872993067</v>
      </c>
      <c r="AH29" s="123">
        <f t="shared" si="12"/>
        <v>1</v>
      </c>
      <c r="AI29" s="184">
        <f t="shared" si="13"/>
        <v>0.38030448872993067</v>
      </c>
      <c r="AJ29" s="120">
        <f t="shared" si="14"/>
        <v>0.38030448872993067</v>
      </c>
      <c r="AK29" s="119">
        <f t="shared" si="15"/>
        <v>0.38030448872993067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0.3398972503113325</v>
      </c>
      <c r="C30" s="103"/>
      <c r="D30" s="24">
        <f>(D119-B124)</f>
        <v>5.7019785803399872</v>
      </c>
      <c r="E30" s="75">
        <f>Poor!E30</f>
        <v>1</v>
      </c>
      <c r="H30" s="96">
        <f>(E30*F$7/F$9)</f>
        <v>1</v>
      </c>
      <c r="I30" s="29">
        <f>IF(E30&gt;=1,I119-I124,MIN(I119-I124,B30*H30))</f>
        <v>5.7019785803399872</v>
      </c>
      <c r="J30" s="235">
        <f>IF(I$32&lt;=$B$32,I30,$B$32-SUM(J6:J29))</f>
        <v>0.33463869571398241</v>
      </c>
      <c r="K30" s="22">
        <f t="shared" si="4"/>
        <v>0.3398972503113325</v>
      </c>
      <c r="L30" s="22">
        <f>IF(L124=L119,0,IF(K30="",0,(L119-L124)/(B119-B124)*K30))</f>
        <v>0.3398972503113325</v>
      </c>
      <c r="M30" s="175">
        <f t="shared" si="6"/>
        <v>0.33463869571398241</v>
      </c>
      <c r="N30" s="166" t="s">
        <v>86</v>
      </c>
      <c r="O30" s="2"/>
      <c r="P30" s="22"/>
      <c r="V30" s="56"/>
      <c r="W30" s="110"/>
      <c r="X30" s="118"/>
      <c r="Y30" s="184">
        <f>M30*4</f>
        <v>1.3385547828559297</v>
      </c>
      <c r="Z30" s="122">
        <f>IF($Y30=0,0,AA30/($Y$30))</f>
        <v>0</v>
      </c>
      <c r="AA30" s="188">
        <f>IF(AA79*4/$I$84+SUM(AA6:AA29)&lt;1,AA79*4/$I$84,1-SUM(AA6:AA29))</f>
        <v>0</v>
      </c>
      <c r="AB30" s="122">
        <f>IF($Y30=0,0,AC30/($Y$30))</f>
        <v>0.26925498109183488</v>
      </c>
      <c r="AC30" s="188">
        <f>IF(AC79*4/$I$84+SUM(AC6:AC29)&lt;1,AC79*4/$I$84,1-SUM(AC6:AC29))</f>
        <v>0.36041254274825851</v>
      </c>
      <c r="AD30" s="122">
        <f>IF($Y30=0,0,AE30/($Y$30))</f>
        <v>-2.0401621828464615E-2</v>
      </c>
      <c r="AE30" s="188">
        <f>IF(AE79*4/$I$84+SUM(AE6:AE29)&lt;1,AE79*4/$I$84,1-SUM(AE6:AE29))</f>
        <v>-2.7308688476509246E-2</v>
      </c>
      <c r="AF30" s="122">
        <f>IF($Y30=0,0,AG30/($Y$30))</f>
        <v>-0.27115636880039418</v>
      </c>
      <c r="AG30" s="188">
        <f>IF(AG79*4/$I$84+SUM(AG6:AG29)&lt;1,AG79*4/$I$84,1-SUM(AG6:AG29))</f>
        <v>-0.36295765435961402</v>
      </c>
      <c r="AH30" s="123">
        <f t="shared" si="12"/>
        <v>-2.230300953702391E-2</v>
      </c>
      <c r="AI30" s="184">
        <f t="shared" si="13"/>
        <v>-7.4634500219661892E-3</v>
      </c>
      <c r="AJ30" s="120">
        <f t="shared" si="14"/>
        <v>0.18020627137412926</v>
      </c>
      <c r="AK30" s="119">
        <f t="shared" si="15"/>
        <v>-0.19513317141806164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-0.40223120109114618</v>
      </c>
      <c r="M31" s="178">
        <f t="shared" si="6"/>
        <v>0</v>
      </c>
      <c r="N31" s="167">
        <f>M31*I83</f>
        <v>0</v>
      </c>
      <c r="P31" s="22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1.4022312010911462</v>
      </c>
      <c r="C32" s="77">
        <f>SUM(C6:C31)</f>
        <v>-6.6957633760304003E-2</v>
      </c>
      <c r="D32" s="24">
        <f>SUM(D6:D30)</f>
        <v>6.6973548973594967</v>
      </c>
      <c r="E32" s="2"/>
      <c r="F32" s="2"/>
      <c r="H32" s="17"/>
      <c r="I32" s="22">
        <f>SUM(I6:I30)</f>
        <v>6.6973548973594967</v>
      </c>
      <c r="J32" s="17"/>
      <c r="L32" s="22">
        <f>SUM(L6:L30)</f>
        <v>1.4022312010911462</v>
      </c>
      <c r="M32" s="23"/>
      <c r="N32" s="56"/>
      <c r="O32" s="2"/>
      <c r="P32" s="22"/>
      <c r="V32" s="56"/>
      <c r="W32" s="110"/>
      <c r="X32" s="118"/>
      <c r="Y32" s="115">
        <f>SUM(Y6:Y31)</f>
        <v>5.3684085829437942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-7.8535550049073616E-2</v>
      </c>
      <c r="K33" s="14"/>
      <c r="L33" s="11"/>
      <c r="M33" s="30"/>
      <c r="N33" s="168" t="s">
        <v>87</v>
      </c>
      <c r="O33" s="2"/>
      <c r="P33" s="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180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other: Sheep hides</v>
      </c>
      <c r="B37" s="104">
        <f>IF([1]Summ!$H1072="",0,[1]Summ!$H1072)</f>
        <v>15</v>
      </c>
      <c r="C37" s="104">
        <f>IF([1]Summ!$I1072="",0,[1]Summ!$I1072)</f>
        <v>0</v>
      </c>
      <c r="D37" s="38">
        <f t="shared" ref="D37:D64" si="24">B37+C37</f>
        <v>15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5">(E37*F37)</f>
        <v>1</v>
      </c>
      <c r="I37" s="39">
        <f t="shared" ref="I37" si="26">D37*H37</f>
        <v>15</v>
      </c>
      <c r="J37" s="38">
        <f>J91*I$83</f>
        <v>14.999999999999998</v>
      </c>
      <c r="K37" s="40">
        <f>(B37/B$65)</f>
        <v>2.8212458621727353E-4</v>
      </c>
      <c r="L37" s="22">
        <f t="shared" ref="L37" si="27">(K37*H37)</f>
        <v>2.8212458621727353E-4</v>
      </c>
      <c r="M37" s="24">
        <f>J37/B$65</f>
        <v>2.8212458621727353E-4</v>
      </c>
      <c r="N37" s="2"/>
      <c r="O37" s="2"/>
      <c r="P37" s="2"/>
      <c r="Q37" s="2"/>
      <c r="R37" s="180"/>
      <c r="S37" s="180"/>
      <c r="T37" s="180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8">1-SUM(Z37,AB37,AD37)</f>
        <v>1</v>
      </c>
      <c r="AG37" s="147">
        <f>$J37*AF37</f>
        <v>14.999999999999998</v>
      </c>
      <c r="AH37" s="123">
        <f>SUM(Z37,AB37,AD37,AF37)</f>
        <v>1</v>
      </c>
      <c r="AI37" s="112">
        <f>SUM(AA37,AC37,AE37,AG37)</f>
        <v>14.999999999999998</v>
      </c>
      <c r="AJ37" s="148">
        <f>(AA37+AC37)</f>
        <v>0</v>
      </c>
      <c r="AK37" s="147">
        <f>(AE37+AG37)</f>
        <v>14.999999999999998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Other: cattle hides</v>
      </c>
      <c r="B38" s="104">
        <f>IF([1]Summ!$H1073="",0,[1]Summ!$H1073)</f>
        <v>30</v>
      </c>
      <c r="C38" s="104">
        <f>IF([1]Summ!$I1073="",0,[1]Summ!$I1073)</f>
        <v>0</v>
      </c>
      <c r="D38" s="38">
        <f t="shared" si="24"/>
        <v>30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29">(E38*F38)</f>
        <v>1</v>
      </c>
      <c r="I38" s="39">
        <f t="shared" ref="I38:I64" si="30">D38*H38</f>
        <v>30</v>
      </c>
      <c r="J38" s="38">
        <f t="shared" ref="J38:J64" si="31">J92*I$83</f>
        <v>29.999999999999996</v>
      </c>
      <c r="K38" s="40">
        <f t="shared" ref="K38:K64" si="32">(B38/B$65)</f>
        <v>5.6424917243454707E-4</v>
      </c>
      <c r="L38" s="22">
        <f t="shared" ref="L38:L64" si="33">(K38*H38)</f>
        <v>5.6424917243454707E-4</v>
      </c>
      <c r="M38" s="24">
        <f t="shared" ref="M38:M64" si="34">J38/B$65</f>
        <v>5.6424917243454707E-4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8"/>
        <v>1</v>
      </c>
      <c r="AG38" s="147">
        <f t="shared" ref="AG38:AG64" si="35">$J38*AF38</f>
        <v>29.999999999999996</v>
      </c>
      <c r="AH38" s="123">
        <f t="shared" ref="AH38:AI58" si="36">SUM(Z38,AB38,AD38,AF38)</f>
        <v>1</v>
      </c>
      <c r="AI38" s="112">
        <f t="shared" si="36"/>
        <v>29.999999999999996</v>
      </c>
      <c r="AJ38" s="148">
        <f t="shared" ref="AJ38:AJ64" si="37">(AA38+AC38)</f>
        <v>0</v>
      </c>
      <c r="AK38" s="147">
        <f t="shared" ref="AK38:AK64" si="38">(AE38+AG38)</f>
        <v>29.999999999999996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f>IF([1]Summ!$H1074="",0,[1]Summ!$H1074)</f>
        <v>6000</v>
      </c>
      <c r="C39" s="104">
        <f>IF([1]Summ!$I1074="",0,[1]Summ!$I1074)</f>
        <v>-1500</v>
      </c>
      <c r="D39" s="38">
        <f t="shared" si="24"/>
        <v>4500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29"/>
        <v>1</v>
      </c>
      <c r="I39" s="39">
        <f t="shared" si="30"/>
        <v>4500</v>
      </c>
      <c r="J39" s="38">
        <f t="shared" si="31"/>
        <v>6117.8033250736107</v>
      </c>
      <c r="K39" s="40">
        <f t="shared" si="32"/>
        <v>0.11284983448690943</v>
      </c>
      <c r="L39" s="22">
        <f t="shared" si="33"/>
        <v>0.11284983448690943</v>
      </c>
      <c r="M39" s="24">
        <f t="shared" si="34"/>
        <v>0.11506551544300352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95">
        <f>X8</f>
        <v>1</v>
      </c>
      <c r="Y39" s="110"/>
      <c r="Z39" s="122">
        <f>Z8</f>
        <v>0.88634687366507214</v>
      </c>
      <c r="AA39" s="147">
        <f t="shared" ref="AA39:AA64" si="39">$J39*Z39</f>
        <v>5422.4958508767777</v>
      </c>
      <c r="AB39" s="122">
        <f>AB8</f>
        <v>0.11365312633492786</v>
      </c>
      <c r="AC39" s="147">
        <f t="shared" ref="AC39:AC64" si="40">$J39*AB39</f>
        <v>695.3074741968328</v>
      </c>
      <c r="AD39" s="122">
        <f>AD8</f>
        <v>0</v>
      </c>
      <c r="AE39" s="147">
        <f t="shared" ref="AE39:AE64" si="41">$J39*AD39</f>
        <v>0</v>
      </c>
      <c r="AF39" s="122">
        <f t="shared" si="28"/>
        <v>0</v>
      </c>
      <c r="AG39" s="147">
        <f t="shared" si="35"/>
        <v>0</v>
      </c>
      <c r="AH39" s="123">
        <f t="shared" si="36"/>
        <v>1</v>
      </c>
      <c r="AI39" s="112">
        <f t="shared" si="36"/>
        <v>6117.8033250736107</v>
      </c>
      <c r="AJ39" s="148">
        <f t="shared" si="37"/>
        <v>6117.8033250736107</v>
      </c>
      <c r="AK39" s="147">
        <f t="shared" si="38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f>IF([1]Summ!$H1075="",0,[1]Summ!$H1075)</f>
        <v>750</v>
      </c>
      <c r="C40" s="104">
        <f>IF([1]Summ!$I1075="",0,[1]Summ!$I1075)</f>
        <v>750</v>
      </c>
      <c r="D40" s="38">
        <f t="shared" si="24"/>
        <v>1500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29"/>
        <v>1</v>
      </c>
      <c r="I40" s="39">
        <f t="shared" si="30"/>
        <v>1500</v>
      </c>
      <c r="J40" s="38">
        <f t="shared" si="31"/>
        <v>691.09833746319487</v>
      </c>
      <c r="K40" s="40">
        <f t="shared" si="32"/>
        <v>1.4106229310863678E-2</v>
      </c>
      <c r="L40" s="22">
        <f t="shared" si="33"/>
        <v>1.4106229310863678E-2</v>
      </c>
      <c r="M40" s="24">
        <f t="shared" si="34"/>
        <v>1.2998388832816635E-2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95">
        <f>X9</f>
        <v>1</v>
      </c>
      <c r="Y40" s="110"/>
      <c r="Z40" s="122">
        <f>Z9</f>
        <v>0.88634687366507203</v>
      </c>
      <c r="AA40" s="147">
        <f t="shared" si="39"/>
        <v>612.55285080563169</v>
      </c>
      <c r="AB40" s="122">
        <f>AB9</f>
        <v>0.11365312633492791</v>
      </c>
      <c r="AC40" s="147">
        <f t="shared" si="40"/>
        <v>78.545486657563131</v>
      </c>
      <c r="AD40" s="122">
        <f>AD9</f>
        <v>0</v>
      </c>
      <c r="AE40" s="147">
        <f t="shared" si="41"/>
        <v>0</v>
      </c>
      <c r="AF40" s="122">
        <f t="shared" si="28"/>
        <v>0</v>
      </c>
      <c r="AG40" s="147">
        <f t="shared" si="35"/>
        <v>0</v>
      </c>
      <c r="AH40" s="123">
        <f t="shared" si="36"/>
        <v>1</v>
      </c>
      <c r="AI40" s="112">
        <f t="shared" si="36"/>
        <v>691.09833746319487</v>
      </c>
      <c r="AJ40" s="148">
        <f t="shared" si="37"/>
        <v>691.09833746319487</v>
      </c>
      <c r="AK40" s="147">
        <f t="shared" si="38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4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29"/>
        <v>1</v>
      </c>
      <c r="I41" s="39">
        <f t="shared" si="30"/>
        <v>0</v>
      </c>
      <c r="J41" s="38">
        <f t="shared" si="31"/>
        <v>0</v>
      </c>
      <c r="K41" s="40">
        <f t="shared" si="32"/>
        <v>0</v>
      </c>
      <c r="L41" s="22">
        <f t="shared" si="33"/>
        <v>0</v>
      </c>
      <c r="M41" s="24">
        <f t="shared" si="34"/>
        <v>0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95">
        <f>X11</f>
        <v>1</v>
      </c>
      <c r="Y41" s="110"/>
      <c r="Z41" s="122">
        <f>Z11</f>
        <v>0.88634687366507203</v>
      </c>
      <c r="AA41" s="147">
        <f t="shared" si="39"/>
        <v>0</v>
      </c>
      <c r="AB41" s="122">
        <f>AB11</f>
        <v>0.11365312633492793</v>
      </c>
      <c r="AC41" s="147">
        <f t="shared" si="40"/>
        <v>0</v>
      </c>
      <c r="AD41" s="122">
        <f>AD11</f>
        <v>0</v>
      </c>
      <c r="AE41" s="147">
        <f t="shared" si="41"/>
        <v>0</v>
      </c>
      <c r="AF41" s="122">
        <f t="shared" si="28"/>
        <v>0</v>
      </c>
      <c r="AG41" s="147">
        <f t="shared" si="35"/>
        <v>0</v>
      </c>
      <c r="AH41" s="123">
        <f t="shared" si="36"/>
        <v>1</v>
      </c>
      <c r="AI41" s="112">
        <f t="shared" si="36"/>
        <v>0</v>
      </c>
      <c r="AJ41" s="148">
        <f t="shared" si="37"/>
        <v>0</v>
      </c>
      <c r="AK41" s="147">
        <f t="shared" si="38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Onions: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4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29"/>
        <v>1</v>
      </c>
      <c r="I42" s="39">
        <f t="shared" si="30"/>
        <v>0</v>
      </c>
      <c r="J42" s="38">
        <f t="shared" si="31"/>
        <v>0</v>
      </c>
      <c r="K42" s="40">
        <f t="shared" si="32"/>
        <v>0</v>
      </c>
      <c r="L42" s="22">
        <f t="shared" si="33"/>
        <v>0</v>
      </c>
      <c r="M42" s="24">
        <f t="shared" si="34"/>
        <v>0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si="39"/>
        <v>0</v>
      </c>
      <c r="AB42" s="156">
        <f>Poor!AB42</f>
        <v>0</v>
      </c>
      <c r="AC42" s="147">
        <f t="shared" si="40"/>
        <v>0</v>
      </c>
      <c r="AD42" s="156">
        <f>Poor!AD42</f>
        <v>0.5</v>
      </c>
      <c r="AE42" s="147">
        <f t="shared" si="41"/>
        <v>0</v>
      </c>
      <c r="AF42" s="122">
        <f t="shared" si="28"/>
        <v>0.25</v>
      </c>
      <c r="AG42" s="147">
        <f t="shared" si="35"/>
        <v>0</v>
      </c>
      <c r="AH42" s="123">
        <f t="shared" si="36"/>
        <v>1</v>
      </c>
      <c r="AI42" s="112">
        <f t="shared" si="36"/>
        <v>0</v>
      </c>
      <c r="AJ42" s="148">
        <f t="shared" si="37"/>
        <v>0</v>
      </c>
      <c r="AK42" s="147">
        <f t="shared" si="38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Beans: kg produced</v>
      </c>
      <c r="B43" s="104">
        <f>IF([1]Summ!$H1078="",0,[1]Summ!$H1078)</f>
        <v>20</v>
      </c>
      <c r="C43" s="104">
        <f>IF([1]Summ!$I1078="",0,[1]Summ!$I1078)</f>
        <v>80</v>
      </c>
      <c r="D43" s="38">
        <f t="shared" si="24"/>
        <v>100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29"/>
        <v>1</v>
      </c>
      <c r="I43" s="39">
        <f t="shared" si="30"/>
        <v>100</v>
      </c>
      <c r="J43" s="38">
        <f t="shared" si="31"/>
        <v>13.717155996074112</v>
      </c>
      <c r="K43" s="40">
        <f t="shared" si="32"/>
        <v>3.7616611495636473E-4</v>
      </c>
      <c r="L43" s="22">
        <f t="shared" si="33"/>
        <v>3.7616611495636473E-4</v>
      </c>
      <c r="M43" s="24">
        <f t="shared" si="34"/>
        <v>2.5799646396468013E-4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39"/>
        <v>3.429288999018528</v>
      </c>
      <c r="AB43" s="156">
        <f>Poor!AB43</f>
        <v>0.25</v>
      </c>
      <c r="AC43" s="147">
        <f t="shared" si="40"/>
        <v>3.429288999018528</v>
      </c>
      <c r="AD43" s="156">
        <f>Poor!AD43</f>
        <v>0.25</v>
      </c>
      <c r="AE43" s="147">
        <f t="shared" si="41"/>
        <v>3.429288999018528</v>
      </c>
      <c r="AF43" s="122">
        <f t="shared" si="28"/>
        <v>0.25</v>
      </c>
      <c r="AG43" s="147">
        <f t="shared" si="35"/>
        <v>3.429288999018528</v>
      </c>
      <c r="AH43" s="123">
        <f t="shared" si="36"/>
        <v>1</v>
      </c>
      <c r="AI43" s="112">
        <f t="shared" si="36"/>
        <v>13.717155996074112</v>
      </c>
      <c r="AJ43" s="148">
        <f t="shared" si="37"/>
        <v>6.858577998037056</v>
      </c>
      <c r="AK43" s="147">
        <f t="shared" si="38"/>
        <v>6.858577998037056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 xml:space="preserve">Other root crops: Beetroot </v>
      </c>
      <c r="B44" s="104">
        <f>IF([1]Summ!$H1079="",0,[1]Summ!$H1079)</f>
        <v>35</v>
      </c>
      <c r="C44" s="104">
        <f>IF([1]Summ!$I1079="",0,[1]Summ!$I1079)</f>
        <v>-35</v>
      </c>
      <c r="D44" s="38">
        <f t="shared" si="24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29"/>
        <v>1</v>
      </c>
      <c r="I44" s="39">
        <f t="shared" si="30"/>
        <v>0</v>
      </c>
      <c r="J44" s="38">
        <f t="shared" si="31"/>
        <v>37.748744251717582</v>
      </c>
      <c r="K44" s="40">
        <f t="shared" si="32"/>
        <v>6.5829070117363832E-4</v>
      </c>
      <c r="L44" s="22">
        <f t="shared" si="33"/>
        <v>6.5829070117363832E-4</v>
      </c>
      <c r="M44" s="24">
        <f t="shared" si="34"/>
        <v>7.0998992348250039E-4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39"/>
        <v>9.4371860629293955</v>
      </c>
      <c r="AB44" s="156">
        <f>Poor!AB44</f>
        <v>0.25</v>
      </c>
      <c r="AC44" s="147">
        <f t="shared" si="40"/>
        <v>9.4371860629293955</v>
      </c>
      <c r="AD44" s="156">
        <f>Poor!AD44</f>
        <v>0.25</v>
      </c>
      <c r="AE44" s="147">
        <f t="shared" si="41"/>
        <v>9.4371860629293955</v>
      </c>
      <c r="AF44" s="122">
        <f t="shared" si="28"/>
        <v>0.25</v>
      </c>
      <c r="AG44" s="147">
        <f t="shared" si="35"/>
        <v>9.4371860629293955</v>
      </c>
      <c r="AH44" s="123">
        <f t="shared" si="36"/>
        <v>1</v>
      </c>
      <c r="AI44" s="112">
        <f t="shared" si="36"/>
        <v>37.748744251717582</v>
      </c>
      <c r="AJ44" s="148">
        <f t="shared" si="37"/>
        <v>18.874372125858791</v>
      </c>
      <c r="AK44" s="147">
        <f t="shared" si="38"/>
        <v>18.874372125858791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 xml:space="preserve">Tomato: </v>
      </c>
      <c r="B45" s="104">
        <f>IF([1]Summ!$H1080="",0,[1]Summ!$H1080)</f>
        <v>50</v>
      </c>
      <c r="C45" s="104">
        <f>IF([1]Summ!$I1080="",0,[1]Summ!$I1080)</f>
        <v>-50</v>
      </c>
      <c r="D45" s="38">
        <f t="shared" si="24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29"/>
        <v>1</v>
      </c>
      <c r="I45" s="39">
        <f t="shared" si="30"/>
        <v>0</v>
      </c>
      <c r="J45" s="38">
        <f t="shared" si="31"/>
        <v>53.926777502453682</v>
      </c>
      <c r="K45" s="40">
        <f t="shared" si="32"/>
        <v>9.4041528739091185E-4</v>
      </c>
      <c r="L45" s="22">
        <f t="shared" si="33"/>
        <v>9.4041528739091185E-4</v>
      </c>
      <c r="M45" s="24">
        <f t="shared" si="34"/>
        <v>1.0142713192607148E-3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39"/>
        <v>13.48169437561342</v>
      </c>
      <c r="AB45" s="156">
        <f>Poor!AB45</f>
        <v>0.25</v>
      </c>
      <c r="AC45" s="147">
        <f t="shared" si="40"/>
        <v>13.48169437561342</v>
      </c>
      <c r="AD45" s="156">
        <f>Poor!AD45</f>
        <v>0.25</v>
      </c>
      <c r="AE45" s="147">
        <f t="shared" si="41"/>
        <v>13.48169437561342</v>
      </c>
      <c r="AF45" s="122">
        <f t="shared" si="28"/>
        <v>0.25</v>
      </c>
      <c r="AG45" s="147">
        <f t="shared" si="35"/>
        <v>13.48169437561342</v>
      </c>
      <c r="AH45" s="123">
        <f t="shared" si="36"/>
        <v>1</v>
      </c>
      <c r="AI45" s="112">
        <f t="shared" si="36"/>
        <v>53.926777502453682</v>
      </c>
      <c r="AJ45" s="148">
        <f t="shared" si="37"/>
        <v>26.963388751226841</v>
      </c>
      <c r="AK45" s="147">
        <f t="shared" si="38"/>
        <v>26.963388751226841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Leafy green vegetables (spinach etc)</v>
      </c>
      <c r="B46" s="104">
        <f>IF([1]Summ!$H1081="",0,[1]Summ!$H1081)</f>
        <v>203</v>
      </c>
      <c r="C46" s="104">
        <f>IF([1]Summ!$I1081="",0,[1]Summ!$I1081)</f>
        <v>-203</v>
      </c>
      <c r="D46" s="38">
        <f t="shared" si="24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29"/>
        <v>1</v>
      </c>
      <c r="I46" s="39">
        <f t="shared" si="30"/>
        <v>0</v>
      </c>
      <c r="J46" s="38">
        <f t="shared" si="31"/>
        <v>218.94271665996195</v>
      </c>
      <c r="K46" s="40">
        <f t="shared" si="32"/>
        <v>3.818086066807102E-3</v>
      </c>
      <c r="L46" s="22">
        <f t="shared" si="33"/>
        <v>3.818086066807102E-3</v>
      </c>
      <c r="M46" s="24">
        <f t="shared" si="34"/>
        <v>4.1179415561985021E-3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39"/>
        <v>54.735679164990486</v>
      </c>
      <c r="AB46" s="156">
        <f>Poor!AB46</f>
        <v>0.25</v>
      </c>
      <c r="AC46" s="147">
        <f t="shared" si="40"/>
        <v>54.735679164990486</v>
      </c>
      <c r="AD46" s="156">
        <f>Poor!AD46</f>
        <v>0.25</v>
      </c>
      <c r="AE46" s="147">
        <f t="shared" si="41"/>
        <v>54.735679164990486</v>
      </c>
      <c r="AF46" s="122">
        <f t="shared" si="28"/>
        <v>0.25</v>
      </c>
      <c r="AG46" s="147">
        <f t="shared" si="35"/>
        <v>54.735679164990486</v>
      </c>
      <c r="AH46" s="123">
        <f t="shared" si="36"/>
        <v>1</v>
      </c>
      <c r="AI46" s="112">
        <f t="shared" si="36"/>
        <v>218.94271665996195</v>
      </c>
      <c r="AJ46" s="148">
        <f t="shared" si="37"/>
        <v>109.47135832998097</v>
      </c>
      <c r="AK46" s="147">
        <f t="shared" si="38"/>
        <v>109.47135832998097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crop: pumpkin</v>
      </c>
      <c r="B47" s="104">
        <f>IF([1]Summ!$H1082="",0,[1]Summ!$H1082)</f>
        <v>875</v>
      </c>
      <c r="C47" s="104">
        <f>IF([1]Summ!$I1082="",0,[1]Summ!$I1082)</f>
        <v>-875</v>
      </c>
      <c r="D47" s="38">
        <f t="shared" si="24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29"/>
        <v>1</v>
      </c>
      <c r="I47" s="39">
        <f t="shared" si="30"/>
        <v>0</v>
      </c>
      <c r="J47" s="38">
        <f t="shared" si="31"/>
        <v>943.7186062929394</v>
      </c>
      <c r="K47" s="40">
        <f t="shared" si="32"/>
        <v>1.6457267529340958E-2</v>
      </c>
      <c r="L47" s="22">
        <f t="shared" si="33"/>
        <v>1.6457267529340958E-2</v>
      </c>
      <c r="M47" s="24">
        <f t="shared" si="34"/>
        <v>1.7749748087062509E-2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39"/>
        <v>235.92965157323485</v>
      </c>
      <c r="AB47" s="156">
        <f>Poor!AB47</f>
        <v>0.25</v>
      </c>
      <c r="AC47" s="147">
        <f t="shared" si="40"/>
        <v>235.92965157323485</v>
      </c>
      <c r="AD47" s="156">
        <f>Poor!AD47</f>
        <v>0.25</v>
      </c>
      <c r="AE47" s="147">
        <f t="shared" si="41"/>
        <v>235.92965157323485</v>
      </c>
      <c r="AF47" s="122">
        <f t="shared" si="28"/>
        <v>0.25</v>
      </c>
      <c r="AG47" s="147">
        <f t="shared" si="35"/>
        <v>235.92965157323485</v>
      </c>
      <c r="AH47" s="123">
        <f t="shared" si="36"/>
        <v>1</v>
      </c>
      <c r="AI47" s="112">
        <f t="shared" si="36"/>
        <v>943.7186062929394</v>
      </c>
      <c r="AJ47" s="148">
        <f t="shared" si="37"/>
        <v>471.8593031464697</v>
      </c>
      <c r="AK47" s="147">
        <f t="shared" si="38"/>
        <v>471.8593031464697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Other crop: Carrots</v>
      </c>
      <c r="B48" s="104">
        <f>IF([1]Summ!$H1083="",0,[1]Summ!$H1083)</f>
        <v>70</v>
      </c>
      <c r="C48" s="104">
        <f>IF([1]Summ!$I1083="",0,[1]Summ!$I1083)</f>
        <v>0</v>
      </c>
      <c r="D48" s="38">
        <f t="shared" si="24"/>
        <v>70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29"/>
        <v>1</v>
      </c>
      <c r="I48" s="39">
        <f t="shared" si="30"/>
        <v>70</v>
      </c>
      <c r="J48" s="38">
        <f t="shared" si="31"/>
        <v>70</v>
      </c>
      <c r="K48" s="40">
        <f t="shared" si="32"/>
        <v>1.3165814023472766E-3</v>
      </c>
      <c r="L48" s="22">
        <f t="shared" si="33"/>
        <v>1.3165814023472766E-3</v>
      </c>
      <c r="M48" s="24">
        <f t="shared" si="34"/>
        <v>1.3165814023472766E-3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39"/>
        <v>17.5</v>
      </c>
      <c r="AB48" s="156">
        <f>Poor!AB48</f>
        <v>0.25</v>
      </c>
      <c r="AC48" s="147">
        <f t="shared" si="40"/>
        <v>17.5</v>
      </c>
      <c r="AD48" s="156">
        <f>Poor!AD48</f>
        <v>0.25</v>
      </c>
      <c r="AE48" s="147">
        <f t="shared" si="41"/>
        <v>17.5</v>
      </c>
      <c r="AF48" s="122">
        <f t="shared" si="28"/>
        <v>0.25</v>
      </c>
      <c r="AG48" s="147">
        <f t="shared" si="35"/>
        <v>17.5</v>
      </c>
      <c r="AH48" s="123">
        <f t="shared" si="36"/>
        <v>1</v>
      </c>
      <c r="AI48" s="112">
        <f t="shared" si="36"/>
        <v>70</v>
      </c>
      <c r="AJ48" s="148">
        <f t="shared" si="37"/>
        <v>35</v>
      </c>
      <c r="AK48" s="147">
        <f t="shared" si="38"/>
        <v>35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WILD FOODS -- see worksheet Data 3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4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29"/>
        <v>1</v>
      </c>
      <c r="I49" s="39">
        <f t="shared" si="30"/>
        <v>0</v>
      </c>
      <c r="J49" s="38">
        <f t="shared" si="31"/>
        <v>0</v>
      </c>
      <c r="K49" s="40">
        <f t="shared" si="32"/>
        <v>0</v>
      </c>
      <c r="L49" s="22">
        <f t="shared" si="33"/>
        <v>0</v>
      </c>
      <c r="M49" s="24">
        <f t="shared" si="34"/>
        <v>0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39"/>
        <v>0</v>
      </c>
      <c r="AB49" s="156">
        <f>Poor!AB49</f>
        <v>0.25</v>
      </c>
      <c r="AC49" s="147">
        <f t="shared" si="40"/>
        <v>0</v>
      </c>
      <c r="AD49" s="156">
        <f>Poor!AD49</f>
        <v>0.25</v>
      </c>
      <c r="AE49" s="147">
        <f t="shared" si="41"/>
        <v>0</v>
      </c>
      <c r="AF49" s="122">
        <f t="shared" si="28"/>
        <v>0.25</v>
      </c>
      <c r="AG49" s="147">
        <f t="shared" si="35"/>
        <v>0</v>
      </c>
      <c r="AH49" s="123">
        <f t="shared" si="36"/>
        <v>1</v>
      </c>
      <c r="AI49" s="112">
        <f t="shared" si="36"/>
        <v>0</v>
      </c>
      <c r="AJ49" s="148">
        <f t="shared" si="37"/>
        <v>0</v>
      </c>
      <c r="AK49" s="147">
        <f t="shared" si="38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Small business -- see Data2</v>
      </c>
      <c r="B50" s="104">
        <f>IF([1]Summ!$H1085="",0,[1]Summ!$H1085)</f>
        <v>21600</v>
      </c>
      <c r="C50" s="104">
        <f>IF([1]Summ!$I1085="",0,[1]Summ!$I1085)</f>
        <v>0</v>
      </c>
      <c r="D50" s="38">
        <f t="shared" si="24"/>
        <v>21600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29"/>
        <v>1</v>
      </c>
      <c r="I50" s="39">
        <f t="shared" si="30"/>
        <v>21600</v>
      </c>
      <c r="J50" s="38">
        <f t="shared" si="31"/>
        <v>21600</v>
      </c>
      <c r="K50" s="40">
        <f t="shared" si="32"/>
        <v>0.40625940415287393</v>
      </c>
      <c r="L50" s="22">
        <f t="shared" si="33"/>
        <v>0.40625940415287393</v>
      </c>
      <c r="M50" s="24">
        <f t="shared" si="34"/>
        <v>0.40625940415287393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39"/>
        <v>5400</v>
      </c>
      <c r="AB50" s="156">
        <f>Poor!AB55</f>
        <v>0.25</v>
      </c>
      <c r="AC50" s="147">
        <f t="shared" si="40"/>
        <v>5400</v>
      </c>
      <c r="AD50" s="156">
        <f>Poor!AD55</f>
        <v>0.25</v>
      </c>
      <c r="AE50" s="147">
        <f t="shared" si="41"/>
        <v>5400</v>
      </c>
      <c r="AF50" s="122">
        <f t="shared" si="28"/>
        <v>0.25</v>
      </c>
      <c r="AG50" s="147">
        <f t="shared" si="35"/>
        <v>5400</v>
      </c>
      <c r="AH50" s="123">
        <f t="shared" si="36"/>
        <v>1</v>
      </c>
      <c r="AI50" s="112">
        <f t="shared" si="36"/>
        <v>21600</v>
      </c>
      <c r="AJ50" s="148">
        <f t="shared" si="37"/>
        <v>10800</v>
      </c>
      <c r="AK50" s="147">
        <f t="shared" si="38"/>
        <v>10800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Social development -- see Data2</v>
      </c>
      <c r="B51" s="104">
        <f>IF([1]Summ!$H1086="",0,[1]Summ!$H1086)</f>
        <v>15720</v>
      </c>
      <c r="C51" s="104">
        <f>IF([1]Summ!$I1086="",0,[1]Summ!$I1086)</f>
        <v>0</v>
      </c>
      <c r="D51" s="38">
        <f t="shared" si="24"/>
        <v>15720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29"/>
        <v>1</v>
      </c>
      <c r="I51" s="39">
        <f t="shared" si="30"/>
        <v>15720</v>
      </c>
      <c r="J51" s="38">
        <f t="shared" si="31"/>
        <v>15719.999999999998</v>
      </c>
      <c r="K51" s="40">
        <f t="shared" si="32"/>
        <v>0.29566656635570265</v>
      </c>
      <c r="L51" s="22">
        <f t="shared" si="33"/>
        <v>0.29566656635570265</v>
      </c>
      <c r="M51" s="24">
        <f t="shared" si="34"/>
        <v>0.29566656635570265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39"/>
        <v>3929.9999999999995</v>
      </c>
      <c r="AB51" s="156">
        <f>Poor!AB56</f>
        <v>0.25</v>
      </c>
      <c r="AC51" s="147">
        <f t="shared" si="40"/>
        <v>3929.9999999999995</v>
      </c>
      <c r="AD51" s="156">
        <f>Poor!AD56</f>
        <v>0.25</v>
      </c>
      <c r="AE51" s="147">
        <f t="shared" si="41"/>
        <v>3929.9999999999995</v>
      </c>
      <c r="AF51" s="122">
        <f t="shared" si="28"/>
        <v>0.25</v>
      </c>
      <c r="AG51" s="147">
        <f t="shared" si="35"/>
        <v>3929.9999999999995</v>
      </c>
      <c r="AH51" s="123">
        <f t="shared" si="36"/>
        <v>1</v>
      </c>
      <c r="AI51" s="112">
        <f t="shared" si="36"/>
        <v>15719.999999999998</v>
      </c>
      <c r="AJ51" s="148">
        <f t="shared" si="37"/>
        <v>7859.9999999999991</v>
      </c>
      <c r="AK51" s="147">
        <f t="shared" si="38"/>
        <v>7859.9999999999991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Public works -- see Data2</v>
      </c>
      <c r="B52" s="104">
        <f>IF([1]Summ!$H1087="",0,[1]Summ!$H1087)</f>
        <v>7800</v>
      </c>
      <c r="C52" s="104">
        <f>IF([1]Summ!$I1087="",0,[1]Summ!$I1087)</f>
        <v>0</v>
      </c>
      <c r="D52" s="38">
        <f t="shared" si="24"/>
        <v>7800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29"/>
        <v>1</v>
      </c>
      <c r="I52" s="39">
        <f t="shared" si="30"/>
        <v>7800</v>
      </c>
      <c r="J52" s="38">
        <f t="shared" si="31"/>
        <v>7800</v>
      </c>
      <c r="K52" s="40">
        <f t="shared" si="32"/>
        <v>0.14670478483298224</v>
      </c>
      <c r="L52" s="22">
        <f t="shared" si="33"/>
        <v>0.14670478483298224</v>
      </c>
      <c r="M52" s="24">
        <f t="shared" si="34"/>
        <v>0.14670478483298224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9"/>
        <v>1950</v>
      </c>
      <c r="AB52" s="156">
        <f>Poor!AB57</f>
        <v>0.25</v>
      </c>
      <c r="AC52" s="147">
        <f t="shared" si="40"/>
        <v>1950</v>
      </c>
      <c r="AD52" s="156">
        <f>Poor!AD57</f>
        <v>0.25</v>
      </c>
      <c r="AE52" s="147">
        <f t="shared" si="41"/>
        <v>1950</v>
      </c>
      <c r="AF52" s="122">
        <f t="shared" si="28"/>
        <v>0.25</v>
      </c>
      <c r="AG52" s="147">
        <f t="shared" si="35"/>
        <v>1950</v>
      </c>
      <c r="AH52" s="123">
        <f t="shared" si="36"/>
        <v>1</v>
      </c>
      <c r="AI52" s="112">
        <f t="shared" si="36"/>
        <v>7800</v>
      </c>
      <c r="AJ52" s="148">
        <f t="shared" si="37"/>
        <v>3900</v>
      </c>
      <c r="AK52" s="147">
        <f t="shared" si="38"/>
        <v>3900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Remittances: no. times per year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4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29"/>
        <v>1</v>
      </c>
      <c r="I53" s="39">
        <f t="shared" si="30"/>
        <v>0</v>
      </c>
      <c r="J53" s="38">
        <f t="shared" si="31"/>
        <v>0</v>
      </c>
      <c r="K53" s="40">
        <f t="shared" si="32"/>
        <v>0</v>
      </c>
      <c r="L53" s="22">
        <f t="shared" si="33"/>
        <v>0</v>
      </c>
      <c r="M53" s="24">
        <f t="shared" si="34"/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4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29"/>
        <v>1</v>
      </c>
      <c r="I54" s="39">
        <f t="shared" si="30"/>
        <v>0</v>
      </c>
      <c r="J54" s="38">
        <f t="shared" si="31"/>
        <v>0</v>
      </c>
      <c r="K54" s="40">
        <f t="shared" si="32"/>
        <v>0</v>
      </c>
      <c r="L54" s="22">
        <f t="shared" si="33"/>
        <v>0</v>
      </c>
      <c r="M54" s="24">
        <f t="shared" si="34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4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29"/>
        <v>1</v>
      </c>
      <c r="I55" s="39">
        <f t="shared" si="30"/>
        <v>0</v>
      </c>
      <c r="J55" s="38">
        <f t="shared" si="31"/>
        <v>0</v>
      </c>
      <c r="K55" s="40">
        <f t="shared" si="32"/>
        <v>0</v>
      </c>
      <c r="L55" s="22">
        <f t="shared" si="33"/>
        <v>0</v>
      </c>
      <c r="M55" s="24">
        <f t="shared" si="34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4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29"/>
        <v>1</v>
      </c>
      <c r="I56" s="39">
        <f t="shared" si="30"/>
        <v>0</v>
      </c>
      <c r="J56" s="38">
        <f t="shared" si="31"/>
        <v>0</v>
      </c>
      <c r="K56" s="40">
        <f t="shared" si="32"/>
        <v>0</v>
      </c>
      <c r="L56" s="22">
        <f t="shared" si="33"/>
        <v>0</v>
      </c>
      <c r="M56" s="24">
        <f t="shared" si="34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4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29"/>
        <v>1</v>
      </c>
      <c r="I57" s="39">
        <f t="shared" si="30"/>
        <v>0</v>
      </c>
      <c r="J57" s="38">
        <f t="shared" si="31"/>
        <v>0</v>
      </c>
      <c r="K57" s="40">
        <f t="shared" si="32"/>
        <v>0</v>
      </c>
      <c r="L57" s="22">
        <f t="shared" si="33"/>
        <v>0</v>
      </c>
      <c r="M57" s="24">
        <f t="shared" si="34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4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29"/>
        <v>1</v>
      </c>
      <c r="I58" s="39">
        <f t="shared" si="30"/>
        <v>0</v>
      </c>
      <c r="J58" s="38">
        <f t="shared" si="31"/>
        <v>0</v>
      </c>
      <c r="K58" s="40">
        <f t="shared" si="32"/>
        <v>0</v>
      </c>
      <c r="L58" s="22">
        <f t="shared" si="33"/>
        <v>0</v>
      </c>
      <c r="M58" s="24">
        <f t="shared" si="34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9"/>
        <v>0</v>
      </c>
      <c r="AB58" s="156">
        <f>Poor!AB58</f>
        <v>0.25</v>
      </c>
      <c r="AC58" s="147">
        <f t="shared" si="40"/>
        <v>0</v>
      </c>
      <c r="AD58" s="156">
        <f>Poor!AD58</f>
        <v>0.25</v>
      </c>
      <c r="AE58" s="147">
        <f t="shared" si="41"/>
        <v>0</v>
      </c>
      <c r="AF58" s="122">
        <f t="shared" si="28"/>
        <v>0.25</v>
      </c>
      <c r="AG58" s="147">
        <f t="shared" si="35"/>
        <v>0</v>
      </c>
      <c r="AH58" s="123">
        <f t="shared" si="36"/>
        <v>1</v>
      </c>
      <c r="AI58" s="112">
        <f t="shared" si="36"/>
        <v>0</v>
      </c>
      <c r="AJ58" s="148">
        <f t="shared" si="37"/>
        <v>0</v>
      </c>
      <c r="AK58" s="147">
        <f t="shared" si="38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4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29"/>
        <v>1</v>
      </c>
      <c r="I59" s="39">
        <f t="shared" si="30"/>
        <v>0</v>
      </c>
      <c r="J59" s="38">
        <f t="shared" si="31"/>
        <v>0</v>
      </c>
      <c r="K59" s="40">
        <f t="shared" si="32"/>
        <v>0</v>
      </c>
      <c r="L59" s="22">
        <f t="shared" si="33"/>
        <v>0</v>
      </c>
      <c r="M59" s="24">
        <f t="shared" si="34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9"/>
        <v>0</v>
      </c>
      <c r="AB59" s="156">
        <f>Poor!AB59</f>
        <v>0.25</v>
      </c>
      <c r="AC59" s="147">
        <f t="shared" si="40"/>
        <v>0</v>
      </c>
      <c r="AD59" s="156">
        <f>Poor!AD59</f>
        <v>0.25</v>
      </c>
      <c r="AE59" s="147">
        <f t="shared" si="41"/>
        <v>0</v>
      </c>
      <c r="AF59" s="122">
        <f t="shared" si="28"/>
        <v>0.25</v>
      </c>
      <c r="AG59" s="147">
        <f t="shared" si="35"/>
        <v>0</v>
      </c>
      <c r="AH59" s="123">
        <f t="shared" ref="AH59:AI64" si="42">SUM(Z59,AB59,AD59,AF59)</f>
        <v>1</v>
      </c>
      <c r="AI59" s="112">
        <f t="shared" si="42"/>
        <v>0</v>
      </c>
      <c r="AJ59" s="148">
        <f t="shared" si="37"/>
        <v>0</v>
      </c>
      <c r="AK59" s="147">
        <f t="shared" si="38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4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29"/>
        <v>1</v>
      </c>
      <c r="I60" s="39">
        <f t="shared" si="30"/>
        <v>0</v>
      </c>
      <c r="J60" s="38">
        <f t="shared" si="31"/>
        <v>0</v>
      </c>
      <c r="K60" s="40">
        <f t="shared" si="32"/>
        <v>0</v>
      </c>
      <c r="L60" s="22">
        <f t="shared" si="33"/>
        <v>0</v>
      </c>
      <c r="M60" s="24">
        <f t="shared" si="34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9"/>
        <v>0</v>
      </c>
      <c r="AB60" s="156">
        <f>Poor!AB60</f>
        <v>0.25</v>
      </c>
      <c r="AC60" s="147">
        <f t="shared" si="40"/>
        <v>0</v>
      </c>
      <c r="AD60" s="156">
        <f>Poor!AD60</f>
        <v>0.25</v>
      </c>
      <c r="AE60" s="147">
        <f t="shared" si="41"/>
        <v>0</v>
      </c>
      <c r="AF60" s="122">
        <f t="shared" si="28"/>
        <v>0.25</v>
      </c>
      <c r="AG60" s="147">
        <f t="shared" si="35"/>
        <v>0</v>
      </c>
      <c r="AH60" s="123">
        <f t="shared" si="42"/>
        <v>1</v>
      </c>
      <c r="AI60" s="112">
        <f t="shared" si="42"/>
        <v>0</v>
      </c>
      <c r="AJ60" s="148">
        <f t="shared" si="37"/>
        <v>0</v>
      </c>
      <c r="AK60" s="147">
        <f t="shared" si="38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4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29"/>
        <v>1</v>
      </c>
      <c r="I61" s="39">
        <f t="shared" si="30"/>
        <v>0</v>
      </c>
      <c r="J61" s="38">
        <f t="shared" si="31"/>
        <v>0</v>
      </c>
      <c r="K61" s="40">
        <f t="shared" si="32"/>
        <v>0</v>
      </c>
      <c r="L61" s="22">
        <f t="shared" si="33"/>
        <v>0</v>
      </c>
      <c r="M61" s="24">
        <f t="shared" si="34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9"/>
        <v>0</v>
      </c>
      <c r="AB61" s="156">
        <f>Poor!AB61</f>
        <v>0.25</v>
      </c>
      <c r="AC61" s="147">
        <f t="shared" si="40"/>
        <v>0</v>
      </c>
      <c r="AD61" s="156">
        <f>Poor!AD61</f>
        <v>0.25</v>
      </c>
      <c r="AE61" s="147">
        <f t="shared" si="41"/>
        <v>0</v>
      </c>
      <c r="AF61" s="122">
        <f t="shared" si="28"/>
        <v>0.25</v>
      </c>
      <c r="AG61" s="147">
        <f t="shared" si="35"/>
        <v>0</v>
      </c>
      <c r="AH61" s="123">
        <f t="shared" si="42"/>
        <v>1</v>
      </c>
      <c r="AI61" s="112">
        <f t="shared" si="42"/>
        <v>0</v>
      </c>
      <c r="AJ61" s="148">
        <f t="shared" si="37"/>
        <v>0</v>
      </c>
      <c r="AK61" s="147">
        <f t="shared" si="38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4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29"/>
        <v>1</v>
      </c>
      <c r="I62" s="39">
        <f t="shared" si="30"/>
        <v>0</v>
      </c>
      <c r="J62" s="38">
        <f t="shared" si="31"/>
        <v>0</v>
      </c>
      <c r="K62" s="40">
        <f t="shared" si="32"/>
        <v>0</v>
      </c>
      <c r="L62" s="22">
        <f t="shared" si="33"/>
        <v>0</v>
      </c>
      <c r="M62" s="24">
        <f t="shared" si="34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9"/>
        <v>0</v>
      </c>
      <c r="AB62" s="156">
        <f>Poor!AB62</f>
        <v>0.25</v>
      </c>
      <c r="AC62" s="147">
        <f t="shared" si="40"/>
        <v>0</v>
      </c>
      <c r="AD62" s="156">
        <f>Poor!AD62</f>
        <v>0.25</v>
      </c>
      <c r="AE62" s="147">
        <f t="shared" si="41"/>
        <v>0</v>
      </c>
      <c r="AF62" s="122">
        <f t="shared" si="28"/>
        <v>0.25</v>
      </c>
      <c r="AG62" s="147">
        <f t="shared" si="35"/>
        <v>0</v>
      </c>
      <c r="AH62" s="123">
        <f t="shared" si="42"/>
        <v>1</v>
      </c>
      <c r="AI62" s="112">
        <f t="shared" si="42"/>
        <v>0</v>
      </c>
      <c r="AJ62" s="148">
        <f t="shared" si="37"/>
        <v>0</v>
      </c>
      <c r="AK62" s="147">
        <f t="shared" si="38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4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29"/>
        <v>1</v>
      </c>
      <c r="I63" s="39">
        <f t="shared" si="30"/>
        <v>0</v>
      </c>
      <c r="J63" s="38">
        <f t="shared" si="31"/>
        <v>0</v>
      </c>
      <c r="K63" s="40">
        <f t="shared" si="32"/>
        <v>0</v>
      </c>
      <c r="L63" s="22">
        <f t="shared" si="33"/>
        <v>0</v>
      </c>
      <c r="M63" s="24">
        <f t="shared" si="34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9"/>
        <v>0</v>
      </c>
      <c r="AB63" s="156">
        <f>Poor!AB63</f>
        <v>0.25</v>
      </c>
      <c r="AC63" s="147">
        <f t="shared" si="40"/>
        <v>0</v>
      </c>
      <c r="AD63" s="156">
        <f>Poor!AD63</f>
        <v>0.25</v>
      </c>
      <c r="AE63" s="147">
        <f t="shared" si="41"/>
        <v>0</v>
      </c>
      <c r="AF63" s="122">
        <f t="shared" si="28"/>
        <v>0.25</v>
      </c>
      <c r="AG63" s="147">
        <f t="shared" si="35"/>
        <v>0</v>
      </c>
      <c r="AH63" s="123">
        <f t="shared" si="42"/>
        <v>1</v>
      </c>
      <c r="AI63" s="112">
        <f t="shared" si="42"/>
        <v>0</v>
      </c>
      <c r="AJ63" s="148">
        <f t="shared" si="37"/>
        <v>0</v>
      </c>
      <c r="AK63" s="147">
        <f t="shared" si="38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4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29"/>
        <v>1</v>
      </c>
      <c r="I64" s="39">
        <f t="shared" si="30"/>
        <v>0</v>
      </c>
      <c r="J64" s="38">
        <f t="shared" si="31"/>
        <v>0</v>
      </c>
      <c r="K64" s="40">
        <f t="shared" si="32"/>
        <v>0</v>
      </c>
      <c r="L64" s="22">
        <f t="shared" si="33"/>
        <v>0</v>
      </c>
      <c r="M64" s="24">
        <f t="shared" si="34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9"/>
        <v>0</v>
      </c>
      <c r="AB64" s="156">
        <f>Poor!AB64</f>
        <v>0.25</v>
      </c>
      <c r="AC64" s="149">
        <f t="shared" si="40"/>
        <v>0</v>
      </c>
      <c r="AD64" s="156">
        <f>Poor!AD64</f>
        <v>0.25</v>
      </c>
      <c r="AE64" s="149">
        <f t="shared" si="41"/>
        <v>0</v>
      </c>
      <c r="AF64" s="150">
        <f t="shared" si="28"/>
        <v>0.25</v>
      </c>
      <c r="AG64" s="149">
        <f t="shared" si="35"/>
        <v>0</v>
      </c>
      <c r="AH64" s="123">
        <f t="shared" si="42"/>
        <v>1</v>
      </c>
      <c r="AI64" s="112">
        <f t="shared" si="42"/>
        <v>0</v>
      </c>
      <c r="AJ64" s="151">
        <f t="shared" si="37"/>
        <v>0</v>
      </c>
      <c r="AK64" s="149">
        <f t="shared" si="38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53168</v>
      </c>
      <c r="C65" s="39">
        <f>SUM(C37:C64)</f>
        <v>-1833</v>
      </c>
      <c r="D65" s="42">
        <f>SUM(D37:D64)</f>
        <v>51335</v>
      </c>
      <c r="E65" s="32"/>
      <c r="F65" s="32"/>
      <c r="G65" s="32"/>
      <c r="H65" s="31"/>
      <c r="I65" s="39">
        <f>SUM(I37:I64)</f>
        <v>51335</v>
      </c>
      <c r="J65" s="39">
        <f>SUM(J37:J64)</f>
        <v>53311.955663239954</v>
      </c>
      <c r="K65" s="40">
        <f>SUM(K37:K64)</f>
        <v>1</v>
      </c>
      <c r="L65" s="22">
        <f>SUM(L37:L64)</f>
        <v>1</v>
      </c>
      <c r="M65" s="24">
        <f>SUM(M37:M64)</f>
        <v>1.002707562128347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17649.562201858196</v>
      </c>
      <c r="AB65" s="137"/>
      <c r="AC65" s="153">
        <f>SUM(AC37:AC64)</f>
        <v>12388.366461030182</v>
      </c>
      <c r="AD65" s="137"/>
      <c r="AE65" s="153">
        <f>SUM(AE37:AE64)</f>
        <v>11614.513500175786</v>
      </c>
      <c r="AF65" s="137"/>
      <c r="AG65" s="153">
        <f>SUM(AG37:AG64)</f>
        <v>11659.513500175786</v>
      </c>
      <c r="AH65" s="137"/>
      <c r="AI65" s="153">
        <f>SUM(AI37:AI64)</f>
        <v>53311.955663239954</v>
      </c>
      <c r="AJ65" s="153">
        <f>SUM(AJ37:AJ64)</f>
        <v>30037.928662888378</v>
      </c>
      <c r="AK65" s="153">
        <f>SUM(AK37:AK64)</f>
        <v>23274.027000351572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10249.436373711666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10249.436373711666</v>
      </c>
      <c r="J70" s="51">
        <f t="shared" ref="J70:J77" si="43">J124*I$83</f>
        <v>10249.436373711666</v>
      </c>
      <c r="K70" s="40">
        <f>B70/B$76</f>
        <v>0.19277453305957842</v>
      </c>
      <c r="L70" s="22">
        <f t="shared" ref="L70:L75" si="44">(L124*G$37*F$9/F$7)/B$130</f>
        <v>0.19277453305957842</v>
      </c>
      <c r="M70" s="24">
        <f>J70/B$76</f>
        <v>0.19277453305957842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2562.3590934279164</v>
      </c>
      <c r="AB70" s="156">
        <f>Poor!AB70</f>
        <v>0.25</v>
      </c>
      <c r="AC70" s="147">
        <f>$J70*AB70</f>
        <v>2562.3590934279164</v>
      </c>
      <c r="AD70" s="156">
        <f>Poor!AD70</f>
        <v>0.25</v>
      </c>
      <c r="AE70" s="147">
        <f>$J70*AD70</f>
        <v>2562.3590934279164</v>
      </c>
      <c r="AF70" s="156">
        <f>Poor!AF70</f>
        <v>0.25</v>
      </c>
      <c r="AG70" s="147">
        <f>$J70*AF70</f>
        <v>2562.3590934279164</v>
      </c>
      <c r="AH70" s="155">
        <f>SUM(Z70,AB70,AD70,AF70)</f>
        <v>1</v>
      </c>
      <c r="AI70" s="147">
        <f>SUM(AA70,AC70,AE70,AG70)</f>
        <v>10249.436373711666</v>
      </c>
      <c r="AJ70" s="148">
        <f>(AA70+AC70)</f>
        <v>5124.7181868558328</v>
      </c>
      <c r="AK70" s="147">
        <f>(AE70+AG70)</f>
        <v>5124.7181868558328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9736.6666666666679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5">(E71*F71)</f>
        <v>1</v>
      </c>
      <c r="I71" s="39">
        <f>I125*I$83</f>
        <v>9736.6666666666679</v>
      </c>
      <c r="J71" s="51">
        <f t="shared" si="43"/>
        <v>9736.6666666666679</v>
      </c>
      <c r="K71" s="40">
        <f t="shared" ref="K71:K72" si="46">B71/B$76</f>
        <v>0.18313020363125693</v>
      </c>
      <c r="L71" s="22">
        <f t="shared" si="44"/>
        <v>0.18313020363125693</v>
      </c>
      <c r="M71" s="24">
        <f t="shared" ref="M71:M72" si="47">J71/B$76</f>
        <v>0.18313020363125693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17340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5"/>
        <v>1</v>
      </c>
      <c r="I72" s="39">
        <f>I126*I$83</f>
        <v>0</v>
      </c>
      <c r="J72" s="51">
        <f t="shared" si="43"/>
        <v>17340</v>
      </c>
      <c r="K72" s="40">
        <f t="shared" si="46"/>
        <v>0.32613602166716821</v>
      </c>
      <c r="L72" s="22">
        <f t="shared" si="44"/>
        <v>0.32613602166716821</v>
      </c>
      <c r="M72" s="24">
        <f t="shared" si="47"/>
        <v>0.32613602166716821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1250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3"/>
        <v>1250</v>
      </c>
      <c r="K73" s="40">
        <f>B73/B$76</f>
        <v>2.3510382184772794E-2</v>
      </c>
      <c r="L73" s="22">
        <f t="shared" si="44"/>
        <v>2.3510382184772794E-2</v>
      </c>
      <c r="M73" s="24">
        <f>J73/B$76</f>
        <v>2.3510382184772794E-2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112.5</v>
      </c>
      <c r="AB73" s="156">
        <f>Poor!AB73</f>
        <v>0.09</v>
      </c>
      <c r="AC73" s="147">
        <f>$H$73*$B$73*AB73</f>
        <v>112.5</v>
      </c>
      <c r="AD73" s="156">
        <f>Poor!AD73</f>
        <v>0.23</v>
      </c>
      <c r="AE73" s="147">
        <f>$H$73*$B$73*AD73</f>
        <v>287.5</v>
      </c>
      <c r="AF73" s="156">
        <f>Poor!AF73</f>
        <v>0.59</v>
      </c>
      <c r="AG73" s="147">
        <f>$H$73*$B$73*AF73</f>
        <v>737.5</v>
      </c>
      <c r="AH73" s="155">
        <f>SUM(Z73,AB73,AD73,AF73)</f>
        <v>1</v>
      </c>
      <c r="AI73" s="147">
        <f>SUM(AA73,AC73,AE73,AG73)</f>
        <v>1250</v>
      </c>
      <c r="AJ73" s="148">
        <f>(AA73+AC73)</f>
        <v>225</v>
      </c>
      <c r="AK73" s="147">
        <f>(AE73+AG73)</f>
        <v>1025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2449.1270718232045</v>
      </c>
      <c r="C74" s="39"/>
      <c r="D74" s="38"/>
      <c r="E74" s="32"/>
      <c r="F74" s="32"/>
      <c r="G74" s="32"/>
      <c r="H74" s="31"/>
      <c r="I74" s="39">
        <f>I128*I$83</f>
        <v>41085.563626288334</v>
      </c>
      <c r="J74" s="51">
        <f t="shared" si="43"/>
        <v>2411.2365963597108</v>
      </c>
      <c r="K74" s="40">
        <f>B74/B$76</f>
        <v>4.6063930782109623E-2</v>
      </c>
      <c r="L74" s="22">
        <f t="shared" si="44"/>
        <v>4.6063930782109616E-2</v>
      </c>
      <c r="M74" s="24">
        <f>J74/B$76</f>
        <v>4.5351275134662028E-2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1256.7293578711628</v>
      </c>
      <c r="AD74" s="156"/>
      <c r="AE74" s="147">
        <f>AE30*$I$84/4</f>
        <v>-95.223185829464086</v>
      </c>
      <c r="AF74" s="156"/>
      <c r="AG74" s="147">
        <f>AG30*$I$84/4</f>
        <v>-1265.6039560098945</v>
      </c>
      <c r="AH74" s="155"/>
      <c r="AI74" s="147">
        <f>SUM(AA74,AC74,AE74,AG74)</f>
        <v>-104.0977839681957</v>
      </c>
      <c r="AJ74" s="148">
        <f>(AA74+AC74)</f>
        <v>1256.7293578711628</v>
      </c>
      <c r="AK74" s="147">
        <f>(AE74+AG74)</f>
        <v>-1360.8271418393585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12142.769887798468</v>
      </c>
      <c r="C75" s="39"/>
      <c r="D75" s="38"/>
      <c r="E75" s="32"/>
      <c r="F75" s="32"/>
      <c r="G75" s="32"/>
      <c r="H75" s="31"/>
      <c r="I75" s="47"/>
      <c r="J75" s="51">
        <f t="shared" si="43"/>
        <v>12324.616026501915</v>
      </c>
      <c r="K75" s="40">
        <f>B75/B$76</f>
        <v>0.22838492867511412</v>
      </c>
      <c r="L75" s="22">
        <f t="shared" si="44"/>
        <v>0.22838492867511415</v>
      </c>
      <c r="M75" s="24">
        <f>J75/B$76</f>
        <v>0.23180514645090872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15087.20310843028</v>
      </c>
      <c r="AB75" s="158"/>
      <c r="AC75" s="149">
        <f>AA75+AC65-SUM(AC70,AC74)</f>
        <v>23656.481118161384</v>
      </c>
      <c r="AD75" s="158"/>
      <c r="AE75" s="149">
        <f>AC75+AE65-SUM(AE70,AE74)</f>
        <v>32803.858710738721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43166.617073496483</v>
      </c>
      <c r="AJ75" s="151">
        <f>AJ76-SUM(AJ70,AJ74)</f>
        <v>23656.481118161384</v>
      </c>
      <c r="AK75" s="149">
        <f>AJ75+AK76-SUM(AK70,AK74)</f>
        <v>43166.617073496476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53168</v>
      </c>
      <c r="C76" s="39"/>
      <c r="D76" s="38"/>
      <c r="E76" s="32"/>
      <c r="F76" s="32"/>
      <c r="G76" s="32"/>
      <c r="H76" s="31"/>
      <c r="I76" s="39">
        <f>I130*I$83</f>
        <v>51335</v>
      </c>
      <c r="J76" s="51">
        <f t="shared" si="43"/>
        <v>53311.955663239954</v>
      </c>
      <c r="K76" s="40">
        <f>SUM(K70:K75)</f>
        <v>1</v>
      </c>
      <c r="L76" s="22">
        <f>SUM(L70:L75)</f>
        <v>1</v>
      </c>
      <c r="M76" s="24">
        <f>SUM(M70:M75)</f>
        <v>1.002707562128347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17649.562201858196</v>
      </c>
      <c r="AB76" s="137"/>
      <c r="AC76" s="153">
        <f>AC65</f>
        <v>12388.366461030182</v>
      </c>
      <c r="AD76" s="137"/>
      <c r="AE76" s="153">
        <f>AE65</f>
        <v>11614.513500175786</v>
      </c>
      <c r="AF76" s="137"/>
      <c r="AG76" s="153">
        <f>AG65</f>
        <v>11659.513500175786</v>
      </c>
      <c r="AH76" s="137"/>
      <c r="AI76" s="153">
        <f>SUM(AA76,AC76,AE76,AG76)</f>
        <v>53311.955663239954</v>
      </c>
      <c r="AJ76" s="154">
        <f>SUM(AA76,AC76)</f>
        <v>30037.928662888378</v>
      </c>
      <c r="AK76" s="154">
        <f>SUM(AE76,AG76)</f>
        <v>23274.027000351572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9736.6666666666588</v>
      </c>
      <c r="J77" s="100">
        <f t="shared" si="43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15087.20310843028</v>
      </c>
      <c r="AD78" s="112"/>
      <c r="AE78" s="112">
        <f>AC75</f>
        <v>23656.481118161384</v>
      </c>
      <c r="AF78" s="112"/>
      <c r="AG78" s="112">
        <f>AE75</f>
        <v>32803.858710738721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4" t="str">
        <f>[1]Summ!$H1037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15087.20310843028</v>
      </c>
      <c r="AB79" s="112"/>
      <c r="AC79" s="112">
        <f>AA79-AA74+AC65-AC70</f>
        <v>24913.210476032546</v>
      </c>
      <c r="AD79" s="112"/>
      <c r="AE79" s="112">
        <f>AC79-AC74+AE65-AE70</f>
        <v>32708.635524909256</v>
      </c>
      <c r="AF79" s="112"/>
      <c r="AG79" s="112">
        <f>AE79-AE74+AG65-AG70</f>
        <v>41901.013117486596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4">
        <f>[1]Summ!$H1039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7205.4924527335843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7205.4924527335843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3486.9190408530399</v>
      </c>
      <c r="AB83" s="112"/>
      <c r="AC83" s="165">
        <f>$I$84*AB82/4</f>
        <v>3486.9190408530399</v>
      </c>
      <c r="AD83" s="112"/>
      <c r="AE83" s="165">
        <f>$I$84*AD82/4</f>
        <v>3486.9190408530399</v>
      </c>
      <c r="AF83" s="112"/>
      <c r="AG83" s="165">
        <f>$I$84*AF82/4</f>
        <v>3486.9190408530399</v>
      </c>
      <c r="AH83" s="165">
        <f>SUM(AA83,AC83,AE83,AG83)</f>
        <v>13947.676163412159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13947.676163412159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13947.676163412159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8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8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other: Sheep hides</v>
      </c>
      <c r="B91" s="75">
        <f t="shared" ref="B91:C118" si="49">(B37/$B$83)</f>
        <v>2.0817452933850999E-3</v>
      </c>
      <c r="C91" s="75">
        <f t="shared" si="49"/>
        <v>0</v>
      </c>
      <c r="D91" s="24">
        <f t="shared" ref="D91" si="50">(B91+C91)</f>
        <v>2.0817452933850999E-3</v>
      </c>
      <c r="H91" s="24">
        <f>(E37*F37/G37*F$7/F$9)</f>
        <v>1</v>
      </c>
      <c r="I91" s="22">
        <f t="shared" ref="I91" si="51">(D91*H91)</f>
        <v>2.0817452933850999E-3</v>
      </c>
      <c r="J91" s="24">
        <f>IF(I$32&lt;=1+I$131,I91,L91+J$33*(I91-L91))</f>
        <v>2.0817452933850999E-3</v>
      </c>
      <c r="K91" s="22">
        <f t="shared" ref="K91" si="52">(B91)</f>
        <v>2.0817452933850999E-3</v>
      </c>
      <c r="L91" s="22">
        <f t="shared" ref="L91" si="53">(K91*H91)</f>
        <v>2.0817452933850999E-3</v>
      </c>
      <c r="M91" s="231">
        <f t="shared" si="48"/>
        <v>2.0817452933850999E-3</v>
      </c>
      <c r="N91" s="233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4">IF(A38="","",A38)</f>
        <v>Other: cattle hides</v>
      </c>
      <c r="B92" s="75">
        <f t="shared" si="49"/>
        <v>4.1634905867701999E-3</v>
      </c>
      <c r="C92" s="75">
        <f t="shared" si="49"/>
        <v>0</v>
      </c>
      <c r="D92" s="24">
        <f t="shared" ref="D92:D118" si="55">(B92+C92)</f>
        <v>4.1634905867701999E-3</v>
      </c>
      <c r="H92" s="24">
        <f t="shared" ref="H92:H118" si="56">(E38*F38/G38*F$7/F$9)</f>
        <v>1</v>
      </c>
      <c r="I92" s="22">
        <f t="shared" ref="I92:I118" si="57">(D92*H92)</f>
        <v>4.1634905867701999E-3</v>
      </c>
      <c r="J92" s="24">
        <f t="shared" ref="J92:J118" si="58">IF(I$32&lt;=1+I$131,I92,L92+J$33*(I92-L92))</f>
        <v>4.1634905867701999E-3</v>
      </c>
      <c r="K92" s="22">
        <f t="shared" ref="K92:K118" si="59">(B92)</f>
        <v>4.1634905867701999E-3</v>
      </c>
      <c r="L92" s="22">
        <f t="shared" ref="L92:L118" si="60">(K92*H92)</f>
        <v>4.1634905867701999E-3</v>
      </c>
      <c r="M92" s="231">
        <f t="shared" ref="M92:M118" si="61">(J92)</f>
        <v>4.1634905867701999E-3</v>
      </c>
      <c r="N92" s="233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4"/>
        <v>Cattle sales - local: no. sold</v>
      </c>
      <c r="B93" s="75">
        <f t="shared" si="49"/>
        <v>0.83269811735404009</v>
      </c>
      <c r="C93" s="75">
        <f t="shared" si="49"/>
        <v>-0.20817452933851002</v>
      </c>
      <c r="D93" s="24">
        <f t="shared" si="55"/>
        <v>0.6245235880155301</v>
      </c>
      <c r="H93" s="24">
        <f t="shared" si="56"/>
        <v>1</v>
      </c>
      <c r="I93" s="22">
        <f t="shared" si="57"/>
        <v>0.6245235880155301</v>
      </c>
      <c r="J93" s="24">
        <f t="shared" si="58"/>
        <v>0.84904721852184695</v>
      </c>
      <c r="K93" s="22">
        <f t="shared" si="59"/>
        <v>0.83269811735404009</v>
      </c>
      <c r="L93" s="22">
        <f t="shared" si="60"/>
        <v>0.83269811735404009</v>
      </c>
      <c r="M93" s="231">
        <f t="shared" si="61"/>
        <v>0.84904721852184695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4"/>
        <v>Sheep sales - local: no. sold</v>
      </c>
      <c r="B94" s="75">
        <f t="shared" si="49"/>
        <v>0.10408726466925501</v>
      </c>
      <c r="C94" s="75">
        <f t="shared" si="49"/>
        <v>0.10408726466925501</v>
      </c>
      <c r="D94" s="24">
        <f t="shared" si="55"/>
        <v>0.20817452933851002</v>
      </c>
      <c r="H94" s="24">
        <f t="shared" si="56"/>
        <v>1</v>
      </c>
      <c r="I94" s="22">
        <f t="shared" si="57"/>
        <v>0.20817452933851002</v>
      </c>
      <c r="J94" s="24">
        <f t="shared" si="58"/>
        <v>9.5912714085351569E-2</v>
      </c>
      <c r="K94" s="22">
        <f t="shared" si="59"/>
        <v>0.10408726466925501</v>
      </c>
      <c r="L94" s="22">
        <f t="shared" si="60"/>
        <v>0.10408726466925501</v>
      </c>
      <c r="M94" s="231">
        <f t="shared" si="61"/>
        <v>9.5912714085351569E-2</v>
      </c>
      <c r="N94" s="233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4"/>
        <v>Maize: kg produced</v>
      </c>
      <c r="B95" s="75">
        <f t="shared" si="49"/>
        <v>0</v>
      </c>
      <c r="C95" s="75">
        <f t="shared" si="49"/>
        <v>0</v>
      </c>
      <c r="D95" s="24">
        <f t="shared" si="55"/>
        <v>0</v>
      </c>
      <c r="H95" s="24">
        <f t="shared" si="56"/>
        <v>1</v>
      </c>
      <c r="I95" s="22">
        <f t="shared" si="57"/>
        <v>0</v>
      </c>
      <c r="J95" s="24">
        <f t="shared" si="58"/>
        <v>0</v>
      </c>
      <c r="K95" s="22">
        <f t="shared" si="59"/>
        <v>0</v>
      </c>
      <c r="L95" s="22">
        <f t="shared" si="60"/>
        <v>0</v>
      </c>
      <c r="M95" s="231">
        <f t="shared" si="61"/>
        <v>0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4"/>
        <v>Onions: kg produced</v>
      </c>
      <c r="B96" s="75">
        <f t="shared" si="49"/>
        <v>0</v>
      </c>
      <c r="C96" s="75">
        <f t="shared" si="49"/>
        <v>0</v>
      </c>
      <c r="D96" s="24">
        <f t="shared" si="55"/>
        <v>0</v>
      </c>
      <c r="H96" s="24">
        <f t="shared" si="56"/>
        <v>1</v>
      </c>
      <c r="I96" s="22">
        <f t="shared" si="57"/>
        <v>0</v>
      </c>
      <c r="J96" s="24">
        <f t="shared" si="58"/>
        <v>0</v>
      </c>
      <c r="K96" s="22">
        <f t="shared" si="59"/>
        <v>0</v>
      </c>
      <c r="L96" s="22">
        <f t="shared" si="60"/>
        <v>0</v>
      </c>
      <c r="M96" s="231">
        <f t="shared" si="61"/>
        <v>0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4"/>
        <v>Beans: kg produced</v>
      </c>
      <c r="B97" s="75">
        <f t="shared" si="49"/>
        <v>2.7756603911801335E-3</v>
      </c>
      <c r="C97" s="75">
        <f t="shared" si="49"/>
        <v>1.1102641564720534E-2</v>
      </c>
      <c r="D97" s="24">
        <f t="shared" si="55"/>
        <v>1.3878301955900667E-2</v>
      </c>
      <c r="H97" s="24">
        <f t="shared" si="56"/>
        <v>1</v>
      </c>
      <c r="I97" s="22">
        <f t="shared" si="57"/>
        <v>1.3878301955900667E-2</v>
      </c>
      <c r="J97" s="24">
        <f t="shared" si="58"/>
        <v>1.9037083288970991E-3</v>
      </c>
      <c r="K97" s="22">
        <f t="shared" si="59"/>
        <v>2.7756603911801335E-3</v>
      </c>
      <c r="L97" s="22">
        <f t="shared" si="60"/>
        <v>2.7756603911801335E-3</v>
      </c>
      <c r="M97" s="231">
        <f t="shared" si="61"/>
        <v>1.9037083288970991E-3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4"/>
        <v xml:space="preserve">Other root crops: Beetroot </v>
      </c>
      <c r="B98" s="75">
        <f t="shared" si="49"/>
        <v>4.8574056845652339E-3</v>
      </c>
      <c r="C98" s="75">
        <f t="shared" si="49"/>
        <v>-4.8574056845652339E-3</v>
      </c>
      <c r="D98" s="24">
        <f t="shared" si="55"/>
        <v>0</v>
      </c>
      <c r="H98" s="24">
        <f t="shared" si="56"/>
        <v>1</v>
      </c>
      <c r="I98" s="22">
        <f t="shared" si="57"/>
        <v>0</v>
      </c>
      <c r="J98" s="24">
        <f t="shared" si="58"/>
        <v>5.2388847118140618E-3</v>
      </c>
      <c r="K98" s="22">
        <f t="shared" si="59"/>
        <v>4.8574056845652339E-3</v>
      </c>
      <c r="L98" s="22">
        <f t="shared" si="60"/>
        <v>4.8574056845652339E-3</v>
      </c>
      <c r="M98" s="231">
        <f t="shared" si="61"/>
        <v>5.2388847118140618E-3</v>
      </c>
      <c r="N98" s="233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4"/>
        <v xml:space="preserve">Tomato: </v>
      </c>
      <c r="B99" s="75">
        <f t="shared" si="49"/>
        <v>6.9391509779503334E-3</v>
      </c>
      <c r="C99" s="75">
        <f t="shared" si="49"/>
        <v>-6.9391509779503334E-3</v>
      </c>
      <c r="D99" s="24">
        <f t="shared" si="55"/>
        <v>0</v>
      </c>
      <c r="H99" s="24">
        <f t="shared" si="56"/>
        <v>1</v>
      </c>
      <c r="I99" s="22">
        <f t="shared" si="57"/>
        <v>0</v>
      </c>
      <c r="J99" s="24">
        <f t="shared" si="58"/>
        <v>7.4841210168772303E-3</v>
      </c>
      <c r="K99" s="22">
        <f t="shared" si="59"/>
        <v>6.9391509779503334E-3</v>
      </c>
      <c r="L99" s="22">
        <f t="shared" si="60"/>
        <v>6.9391509779503334E-3</v>
      </c>
      <c r="M99" s="231">
        <f t="shared" si="61"/>
        <v>7.4841210168772303E-3</v>
      </c>
      <c r="N99" s="233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4"/>
        <v>Leafy green vegetables (spinach etc)</v>
      </c>
      <c r="B100" s="75">
        <f t="shared" si="49"/>
        <v>2.8172952970478355E-2</v>
      </c>
      <c r="C100" s="75">
        <f t="shared" si="49"/>
        <v>-2.8172952970478355E-2</v>
      </c>
      <c r="D100" s="24">
        <f t="shared" si="55"/>
        <v>0</v>
      </c>
      <c r="H100" s="24">
        <f t="shared" si="56"/>
        <v>1</v>
      </c>
      <c r="I100" s="22">
        <f t="shared" si="57"/>
        <v>0</v>
      </c>
      <c r="J100" s="24">
        <f t="shared" si="58"/>
        <v>3.0385531328521554E-2</v>
      </c>
      <c r="K100" s="22">
        <f t="shared" si="59"/>
        <v>2.8172952970478355E-2</v>
      </c>
      <c r="L100" s="22">
        <f t="shared" si="60"/>
        <v>2.8172952970478355E-2</v>
      </c>
      <c r="M100" s="231">
        <f t="shared" si="61"/>
        <v>3.0385531328521554E-2</v>
      </c>
      <c r="N100" s="233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4"/>
        <v>Other crop: pumpkin</v>
      </c>
      <c r="B101" s="75">
        <f t="shared" si="49"/>
        <v>0.12143514211413084</v>
      </c>
      <c r="C101" s="75">
        <f t="shared" si="49"/>
        <v>-0.12143514211413084</v>
      </c>
      <c r="D101" s="24">
        <f t="shared" si="55"/>
        <v>0</v>
      </c>
      <c r="H101" s="24">
        <f t="shared" si="56"/>
        <v>1</v>
      </c>
      <c r="I101" s="22">
        <f t="shared" si="57"/>
        <v>0</v>
      </c>
      <c r="J101" s="24">
        <f t="shared" si="58"/>
        <v>0.13097211779535153</v>
      </c>
      <c r="K101" s="22">
        <f t="shared" si="59"/>
        <v>0.12143514211413084</v>
      </c>
      <c r="L101" s="22">
        <f t="shared" si="60"/>
        <v>0.12143514211413084</v>
      </c>
      <c r="M101" s="231">
        <f t="shared" si="61"/>
        <v>0.13097211779535153</v>
      </c>
      <c r="N101" s="233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4"/>
        <v>Other crop: Carrots</v>
      </c>
      <c r="B102" s="75">
        <f t="shared" si="49"/>
        <v>9.7148113691304678E-3</v>
      </c>
      <c r="C102" s="75">
        <f t="shared" si="49"/>
        <v>0</v>
      </c>
      <c r="D102" s="24">
        <f t="shared" si="55"/>
        <v>9.7148113691304678E-3</v>
      </c>
      <c r="H102" s="24">
        <f t="shared" si="56"/>
        <v>1</v>
      </c>
      <c r="I102" s="22">
        <f t="shared" si="57"/>
        <v>9.7148113691304678E-3</v>
      </c>
      <c r="J102" s="24">
        <f t="shared" si="58"/>
        <v>9.7148113691304678E-3</v>
      </c>
      <c r="K102" s="22">
        <f t="shared" si="59"/>
        <v>9.7148113691304678E-3</v>
      </c>
      <c r="L102" s="22">
        <f t="shared" si="60"/>
        <v>9.7148113691304678E-3</v>
      </c>
      <c r="M102" s="231">
        <f t="shared" si="61"/>
        <v>9.7148113691304678E-3</v>
      </c>
      <c r="N102" s="233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4"/>
        <v>WILD FOODS -- see worksheet Data 3</v>
      </c>
      <c r="B103" s="75">
        <f t="shared" si="49"/>
        <v>0</v>
      </c>
      <c r="C103" s="75">
        <f t="shared" si="49"/>
        <v>0</v>
      </c>
      <c r="D103" s="24">
        <f t="shared" si="55"/>
        <v>0</v>
      </c>
      <c r="H103" s="24">
        <f t="shared" si="56"/>
        <v>1</v>
      </c>
      <c r="I103" s="22">
        <f t="shared" si="57"/>
        <v>0</v>
      </c>
      <c r="J103" s="24">
        <f t="shared" si="58"/>
        <v>0</v>
      </c>
      <c r="K103" s="22">
        <f t="shared" si="59"/>
        <v>0</v>
      </c>
      <c r="L103" s="22">
        <f t="shared" si="60"/>
        <v>0</v>
      </c>
      <c r="M103" s="231">
        <f t="shared" si="61"/>
        <v>0</v>
      </c>
      <c r="N103" s="233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4"/>
        <v>Small business -- see Data2</v>
      </c>
      <c r="B104" s="75">
        <f t="shared" si="49"/>
        <v>2.9977132224745442</v>
      </c>
      <c r="C104" s="75">
        <f t="shared" si="49"/>
        <v>0</v>
      </c>
      <c r="D104" s="24">
        <f t="shared" si="55"/>
        <v>2.9977132224745442</v>
      </c>
      <c r="H104" s="24">
        <f t="shared" si="56"/>
        <v>1</v>
      </c>
      <c r="I104" s="22">
        <f t="shared" si="57"/>
        <v>2.9977132224745442</v>
      </c>
      <c r="J104" s="24">
        <f t="shared" si="58"/>
        <v>2.9977132224745442</v>
      </c>
      <c r="K104" s="22">
        <f t="shared" si="59"/>
        <v>2.9977132224745442</v>
      </c>
      <c r="L104" s="22">
        <f t="shared" si="60"/>
        <v>2.9977132224745442</v>
      </c>
      <c r="M104" s="231">
        <f t="shared" si="61"/>
        <v>2.9977132224745442</v>
      </c>
      <c r="N104" s="233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4"/>
        <v>Social development -- see Data2</v>
      </c>
      <c r="B105" s="75">
        <f t="shared" si="49"/>
        <v>2.1816690674675847</v>
      </c>
      <c r="C105" s="75">
        <f t="shared" si="49"/>
        <v>0</v>
      </c>
      <c r="D105" s="24">
        <f t="shared" si="55"/>
        <v>2.1816690674675847</v>
      </c>
      <c r="H105" s="24">
        <f t="shared" si="56"/>
        <v>1</v>
      </c>
      <c r="I105" s="22">
        <f t="shared" si="57"/>
        <v>2.1816690674675847</v>
      </c>
      <c r="J105" s="24">
        <f t="shared" si="58"/>
        <v>2.1816690674675847</v>
      </c>
      <c r="K105" s="22">
        <f t="shared" si="59"/>
        <v>2.1816690674675847</v>
      </c>
      <c r="L105" s="22">
        <f t="shared" si="60"/>
        <v>2.1816690674675847</v>
      </c>
      <c r="M105" s="231">
        <f t="shared" si="61"/>
        <v>2.1816690674675847</v>
      </c>
      <c r="N105" s="233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4"/>
        <v>Public works -- see Data2</v>
      </c>
      <c r="B106" s="75">
        <f t="shared" si="49"/>
        <v>1.0825075525602521</v>
      </c>
      <c r="C106" s="75">
        <f t="shared" si="49"/>
        <v>0</v>
      </c>
      <c r="D106" s="24">
        <f t="shared" si="55"/>
        <v>1.0825075525602521</v>
      </c>
      <c r="H106" s="24">
        <f t="shared" si="56"/>
        <v>1</v>
      </c>
      <c r="I106" s="22">
        <f t="shared" si="57"/>
        <v>1.0825075525602521</v>
      </c>
      <c r="J106" s="24">
        <f t="shared" si="58"/>
        <v>1.0825075525602521</v>
      </c>
      <c r="K106" s="22">
        <f t="shared" si="59"/>
        <v>1.0825075525602521</v>
      </c>
      <c r="L106" s="22">
        <f t="shared" si="60"/>
        <v>1.0825075525602521</v>
      </c>
      <c r="M106" s="231">
        <f t="shared" si="61"/>
        <v>1.0825075525602521</v>
      </c>
      <c r="N106" s="233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4"/>
        <v>Remittances: no. times per year</v>
      </c>
      <c r="B107" s="75">
        <f t="shared" si="49"/>
        <v>0</v>
      </c>
      <c r="C107" s="75">
        <f t="shared" si="49"/>
        <v>0</v>
      </c>
      <c r="D107" s="24">
        <f t="shared" si="55"/>
        <v>0</v>
      </c>
      <c r="H107" s="24">
        <f t="shared" si="56"/>
        <v>1</v>
      </c>
      <c r="I107" s="22">
        <f t="shared" si="57"/>
        <v>0</v>
      </c>
      <c r="J107" s="24">
        <f t="shared" si="58"/>
        <v>0</v>
      </c>
      <c r="K107" s="22">
        <f t="shared" si="59"/>
        <v>0</v>
      </c>
      <c r="L107" s="22">
        <f t="shared" si="60"/>
        <v>0</v>
      </c>
      <c r="M107" s="231">
        <f t="shared" si="61"/>
        <v>0</v>
      </c>
      <c r="N107" s="233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4"/>
        <v/>
      </c>
      <c r="B108" s="75">
        <f t="shared" si="49"/>
        <v>0</v>
      </c>
      <c r="C108" s="75">
        <f t="shared" si="49"/>
        <v>0</v>
      </c>
      <c r="D108" s="24">
        <f t="shared" si="55"/>
        <v>0</v>
      </c>
      <c r="H108" s="24">
        <f t="shared" si="56"/>
        <v>1</v>
      </c>
      <c r="I108" s="22">
        <f t="shared" si="57"/>
        <v>0</v>
      </c>
      <c r="J108" s="24">
        <f t="shared" si="58"/>
        <v>0</v>
      </c>
      <c r="K108" s="22">
        <f t="shared" si="59"/>
        <v>0</v>
      </c>
      <c r="L108" s="22">
        <f t="shared" si="60"/>
        <v>0</v>
      </c>
      <c r="M108" s="231">
        <f t="shared" si="61"/>
        <v>0</v>
      </c>
      <c r="N108" s="23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4"/>
        <v/>
      </c>
      <c r="B109" s="75">
        <f t="shared" si="49"/>
        <v>0</v>
      </c>
      <c r="C109" s="75">
        <f t="shared" si="49"/>
        <v>0</v>
      </c>
      <c r="D109" s="24">
        <f t="shared" si="55"/>
        <v>0</v>
      </c>
      <c r="H109" s="24">
        <f t="shared" si="56"/>
        <v>1</v>
      </c>
      <c r="I109" s="22">
        <f t="shared" si="57"/>
        <v>0</v>
      </c>
      <c r="J109" s="24">
        <f t="shared" si="58"/>
        <v>0</v>
      </c>
      <c r="K109" s="22">
        <f t="shared" si="59"/>
        <v>0</v>
      </c>
      <c r="L109" s="22">
        <f t="shared" si="60"/>
        <v>0</v>
      </c>
      <c r="M109" s="231">
        <f t="shared" si="61"/>
        <v>0</v>
      </c>
      <c r="N109" s="23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4"/>
        <v/>
      </c>
      <c r="B110" s="75">
        <f t="shared" si="49"/>
        <v>0</v>
      </c>
      <c r="C110" s="75">
        <f t="shared" si="49"/>
        <v>0</v>
      </c>
      <c r="D110" s="24">
        <f t="shared" si="55"/>
        <v>0</v>
      </c>
      <c r="H110" s="24">
        <f t="shared" si="56"/>
        <v>1</v>
      </c>
      <c r="I110" s="22">
        <f t="shared" si="57"/>
        <v>0</v>
      </c>
      <c r="J110" s="24">
        <f t="shared" si="58"/>
        <v>0</v>
      </c>
      <c r="K110" s="22">
        <f t="shared" si="59"/>
        <v>0</v>
      </c>
      <c r="L110" s="22">
        <f t="shared" si="60"/>
        <v>0</v>
      </c>
      <c r="M110" s="231">
        <f t="shared" si="61"/>
        <v>0</v>
      </c>
      <c r="N110" s="23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4"/>
        <v/>
      </c>
      <c r="B111" s="75">
        <f t="shared" si="49"/>
        <v>0</v>
      </c>
      <c r="C111" s="75">
        <f t="shared" si="49"/>
        <v>0</v>
      </c>
      <c r="D111" s="24">
        <f t="shared" si="55"/>
        <v>0</v>
      </c>
      <c r="H111" s="24">
        <f t="shared" si="56"/>
        <v>1</v>
      </c>
      <c r="I111" s="22">
        <f t="shared" si="57"/>
        <v>0</v>
      </c>
      <c r="J111" s="24">
        <f t="shared" si="58"/>
        <v>0</v>
      </c>
      <c r="K111" s="22">
        <f t="shared" si="59"/>
        <v>0</v>
      </c>
      <c r="L111" s="22">
        <f t="shared" si="60"/>
        <v>0</v>
      </c>
      <c r="M111" s="231">
        <f t="shared" si="61"/>
        <v>0</v>
      </c>
      <c r="N111" s="23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4"/>
        <v/>
      </c>
      <c r="B112" s="75">
        <f t="shared" si="49"/>
        <v>0</v>
      </c>
      <c r="C112" s="75">
        <f t="shared" si="49"/>
        <v>0</v>
      </c>
      <c r="D112" s="24">
        <f t="shared" si="55"/>
        <v>0</v>
      </c>
      <c r="H112" s="24">
        <f t="shared" si="56"/>
        <v>1</v>
      </c>
      <c r="I112" s="22">
        <f t="shared" si="57"/>
        <v>0</v>
      </c>
      <c r="J112" s="24">
        <f t="shared" si="58"/>
        <v>0</v>
      </c>
      <c r="K112" s="22">
        <f t="shared" si="59"/>
        <v>0</v>
      </c>
      <c r="L112" s="22">
        <f t="shared" si="60"/>
        <v>0</v>
      </c>
      <c r="M112" s="231">
        <f t="shared" si="61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4"/>
        <v/>
      </c>
      <c r="B113" s="75">
        <f t="shared" si="49"/>
        <v>0</v>
      </c>
      <c r="C113" s="75">
        <f t="shared" si="49"/>
        <v>0</v>
      </c>
      <c r="D113" s="24">
        <f t="shared" si="55"/>
        <v>0</v>
      </c>
      <c r="H113" s="24">
        <f t="shared" si="56"/>
        <v>1</v>
      </c>
      <c r="I113" s="22">
        <f t="shared" si="57"/>
        <v>0</v>
      </c>
      <c r="J113" s="24">
        <f t="shared" si="58"/>
        <v>0</v>
      </c>
      <c r="K113" s="22">
        <f t="shared" si="59"/>
        <v>0</v>
      </c>
      <c r="L113" s="22">
        <f t="shared" si="60"/>
        <v>0</v>
      </c>
      <c r="M113" s="231">
        <f t="shared" si="61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4"/>
        <v/>
      </c>
      <c r="B114" s="75">
        <f t="shared" si="49"/>
        <v>0</v>
      </c>
      <c r="C114" s="75">
        <f t="shared" si="49"/>
        <v>0</v>
      </c>
      <c r="D114" s="24">
        <f t="shared" si="55"/>
        <v>0</v>
      </c>
      <c r="H114" s="24">
        <f t="shared" si="56"/>
        <v>1</v>
      </c>
      <c r="I114" s="22">
        <f t="shared" si="57"/>
        <v>0</v>
      </c>
      <c r="J114" s="24">
        <f t="shared" si="58"/>
        <v>0</v>
      </c>
      <c r="K114" s="22">
        <f t="shared" si="59"/>
        <v>0</v>
      </c>
      <c r="L114" s="22">
        <f t="shared" si="60"/>
        <v>0</v>
      </c>
      <c r="M114" s="231">
        <f t="shared" si="61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4"/>
        <v/>
      </c>
      <c r="B115" s="75">
        <f t="shared" si="49"/>
        <v>0</v>
      </c>
      <c r="C115" s="75">
        <f t="shared" si="49"/>
        <v>0</v>
      </c>
      <c r="D115" s="24">
        <f t="shared" si="55"/>
        <v>0</v>
      </c>
      <c r="H115" s="24">
        <f t="shared" si="56"/>
        <v>1</v>
      </c>
      <c r="I115" s="22">
        <f t="shared" si="57"/>
        <v>0</v>
      </c>
      <c r="J115" s="24">
        <f t="shared" si="58"/>
        <v>0</v>
      </c>
      <c r="K115" s="22">
        <f t="shared" si="59"/>
        <v>0</v>
      </c>
      <c r="L115" s="22">
        <f t="shared" si="60"/>
        <v>0</v>
      </c>
      <c r="M115" s="231">
        <f t="shared" si="61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4"/>
        <v/>
      </c>
      <c r="B116" s="75">
        <f t="shared" si="49"/>
        <v>0</v>
      </c>
      <c r="C116" s="75">
        <f t="shared" si="49"/>
        <v>0</v>
      </c>
      <c r="D116" s="24">
        <f t="shared" si="55"/>
        <v>0</v>
      </c>
      <c r="H116" s="24">
        <f t="shared" si="56"/>
        <v>1</v>
      </c>
      <c r="I116" s="22">
        <f t="shared" si="57"/>
        <v>0</v>
      </c>
      <c r="J116" s="24">
        <f t="shared" si="58"/>
        <v>0</v>
      </c>
      <c r="K116" s="22">
        <f t="shared" si="59"/>
        <v>0</v>
      </c>
      <c r="L116" s="22">
        <f t="shared" si="60"/>
        <v>0</v>
      </c>
      <c r="M116" s="231">
        <f t="shared" si="61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4"/>
        <v/>
      </c>
      <c r="B117" s="75">
        <f t="shared" si="49"/>
        <v>0</v>
      </c>
      <c r="C117" s="75">
        <f t="shared" si="49"/>
        <v>0</v>
      </c>
      <c r="D117" s="24">
        <f t="shared" si="55"/>
        <v>0</v>
      </c>
      <c r="H117" s="24">
        <f t="shared" si="56"/>
        <v>1</v>
      </c>
      <c r="I117" s="22">
        <f t="shared" si="57"/>
        <v>0</v>
      </c>
      <c r="J117" s="24">
        <f t="shared" si="58"/>
        <v>0</v>
      </c>
      <c r="K117" s="22">
        <f t="shared" si="59"/>
        <v>0</v>
      </c>
      <c r="L117" s="22">
        <f t="shared" si="60"/>
        <v>0</v>
      </c>
      <c r="M117" s="231">
        <f t="shared" si="61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4"/>
        <v/>
      </c>
      <c r="B118" s="75">
        <f t="shared" si="49"/>
        <v>0</v>
      </c>
      <c r="C118" s="75">
        <f t="shared" si="49"/>
        <v>0</v>
      </c>
      <c r="D118" s="24">
        <f t="shared" si="55"/>
        <v>0</v>
      </c>
      <c r="H118" s="24">
        <f t="shared" si="56"/>
        <v>1</v>
      </c>
      <c r="I118" s="22">
        <f t="shared" si="57"/>
        <v>0</v>
      </c>
      <c r="J118" s="24">
        <f t="shared" si="58"/>
        <v>0</v>
      </c>
      <c r="K118" s="22">
        <f t="shared" si="59"/>
        <v>0</v>
      </c>
      <c r="L118" s="22">
        <f t="shared" si="60"/>
        <v>0</v>
      </c>
      <c r="M118" s="231">
        <f t="shared" si="61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7.3788155839132674</v>
      </c>
      <c r="C119" s="22">
        <f>SUM(C91:C118)</f>
        <v>-0.25438927485165924</v>
      </c>
      <c r="D119" s="24">
        <f>SUM(D91:D118)</f>
        <v>7.124426309061608</v>
      </c>
      <c r="E119" s="22"/>
      <c r="F119" s="2"/>
      <c r="G119" s="2"/>
      <c r="H119" s="31"/>
      <c r="I119" s="22">
        <f>SUM(I91:I118)</f>
        <v>7.124426309061608</v>
      </c>
      <c r="J119" s="24">
        <f>SUM(J91:J118)</f>
        <v>7.3987941855403276</v>
      </c>
      <c r="K119" s="22">
        <f>SUM(K91:K118)</f>
        <v>7.3788155839132674</v>
      </c>
      <c r="L119" s="22">
        <f>SUM(L91:L118)</f>
        <v>7.3788155839132674</v>
      </c>
      <c r="M119" s="57">
        <f t="shared" si="48"/>
        <v>7.3987941855403276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2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2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1.4224477287216206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1.4224477287216206</v>
      </c>
      <c r="J124" s="241">
        <f>IF(SUMPRODUCT($B$124:$B124,$H$124:$H124)&lt;J$119,($B124*$H124),J$119)</f>
        <v>1.4224477287216206</v>
      </c>
      <c r="K124" s="22">
        <f>(B124)</f>
        <v>1.4224477287216206</v>
      </c>
      <c r="L124" s="29">
        <f>IF(SUMPRODUCT($B$124:$B124,$H$124:$H124)&lt;L$119,($B124*$H124),L$119)</f>
        <v>1.4224477287216206</v>
      </c>
      <c r="M124" s="57">
        <f t="shared" si="62"/>
        <v>1.4224477287216206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1.3512840004395286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1.3512840004395286</v>
      </c>
      <c r="J125" s="241">
        <f>IF(SUMPRODUCT($B$124:$B125,$H$124:$H125)&lt;J$119,($B125*$H125),IF(SUMPRODUCT($B$124:$B124,$H$124:$H124)&lt;J$119,J$119-SUMPRODUCT($B$124:$B124,$H$124:$H124),0))</f>
        <v>1.3512840004395286</v>
      </c>
      <c r="K125" s="22">
        <f t="shared" ref="K125:K126" si="63">(B125)</f>
        <v>1.3512840004395286</v>
      </c>
      <c r="L125" s="29">
        <f>IF(SUMPRODUCT($B$124:$B125,$H$124:$H125)&lt;L$119,($B125*$H125),IF(SUMPRODUCT($B$124:$B124,$H$124:$H124)&lt;L$119,L$119-SUMPRODUCT($B$124:$B124,$H$124:$H124),0))</f>
        <v>1.3512840004395286</v>
      </c>
      <c r="M125" s="57">
        <f t="shared" ref="M125:M126" si="64">(J125)</f>
        <v>1.3512840004395286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2.4064975591531756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2.4064975591531756</v>
      </c>
      <c r="K126" s="22">
        <f t="shared" si="63"/>
        <v>2.4064975591531756</v>
      </c>
      <c r="L126" s="29">
        <f>IF(SUMPRODUCT($B$124:$B126,$H$124:$H126)&lt;(L$119-L$128),($B126*$H126),IF(SUMPRODUCT($B$124:$B125,$H$124:$H125)&lt;(L$119-L$128),L$119-L$128-SUMPRODUCT($B$124:$B125,$H$124:$H125),0))</f>
        <v>2.4064975591531756</v>
      </c>
      <c r="M126" s="57">
        <f t="shared" si="64"/>
        <v>2.4064975591531756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0.17347877444875834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0.17347877444875834</v>
      </c>
      <c r="K127" s="22">
        <f>(B127)</f>
        <v>0.17347877444875834</v>
      </c>
      <c r="L127" s="29">
        <f>IF(SUMPRODUCT($B$124:$B127,$H$124:$H127)&lt;(L$119-L$128),($B127*$H127),IF(SUMPRODUCT($B$124:$B126,$H$124:$H126)&lt;(L$119-L128),L$119-L$128-SUMPRODUCT($B$124:$B126,$H$124:$H126),0))</f>
        <v>0.17347877444875834</v>
      </c>
      <c r="M127" s="57">
        <f t="shared" si="62"/>
        <v>0.17347877444875834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0.3398972503113325</v>
      </c>
      <c r="C128" s="2"/>
      <c r="D128" s="31"/>
      <c r="E128" s="2"/>
      <c r="F128" s="2"/>
      <c r="G128" s="2"/>
      <c r="H128" s="24"/>
      <c r="I128" s="29">
        <f>(I30)</f>
        <v>5.7019785803399872</v>
      </c>
      <c r="J128" s="232">
        <f>(J30)</f>
        <v>0.33463869571398241</v>
      </c>
      <c r="K128" s="22">
        <f>(B128)</f>
        <v>0.3398972503113325</v>
      </c>
      <c r="L128" s="22">
        <f>IF(L124=L119,0,(L119-L124)/(B119-B124)*K128)</f>
        <v>0.3398972503113325</v>
      </c>
      <c r="M128" s="57">
        <f t="shared" si="62"/>
        <v>0.33463869571398241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1.6852102708388521</v>
      </c>
      <c r="C129" s="2"/>
      <c r="D129" s="31"/>
      <c r="E129" s="2"/>
      <c r="F129" s="2"/>
      <c r="G129" s="2"/>
      <c r="H129" s="24"/>
      <c r="I129" s="29"/>
      <c r="J129" s="232">
        <f>IF(SUM(J124:J128)&gt;J130,0,J130-SUM(J124:J128))</f>
        <v>1.7104474270632624</v>
      </c>
      <c r="K129" s="29">
        <f>(B129)</f>
        <v>1.6852102708388521</v>
      </c>
      <c r="L129" s="60">
        <f>IF(SUM(L124:L128)&gt;L130,0,L130-SUM(L124:L128))</f>
        <v>1.6852102708388523</v>
      </c>
      <c r="M129" s="57">
        <f t="shared" si="62"/>
        <v>1.7104474270632624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7.3788155839132674</v>
      </c>
      <c r="C130" s="2"/>
      <c r="D130" s="31"/>
      <c r="E130" s="2"/>
      <c r="F130" s="2"/>
      <c r="G130" s="2"/>
      <c r="H130" s="24"/>
      <c r="I130" s="29">
        <f>(I119)</f>
        <v>7.124426309061608</v>
      </c>
      <c r="J130" s="232">
        <f>(J119)</f>
        <v>7.3987941855403276</v>
      </c>
      <c r="K130" s="22">
        <f>(B130)</f>
        <v>7.3788155839132674</v>
      </c>
      <c r="L130" s="22">
        <f>(L119)</f>
        <v>7.3788155839132674</v>
      </c>
      <c r="M130" s="57">
        <f t="shared" si="62"/>
        <v>7.3987941855403276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1.3512840004395272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1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87" priority="417" operator="equal">
      <formula>16</formula>
    </cfRule>
    <cfRule type="cellIs" dxfId="286" priority="418" operator="equal">
      <formula>15</formula>
    </cfRule>
    <cfRule type="cellIs" dxfId="285" priority="419" operator="equal">
      <formula>14</formula>
    </cfRule>
    <cfRule type="cellIs" dxfId="284" priority="420" operator="equal">
      <formula>13</formula>
    </cfRule>
    <cfRule type="cellIs" dxfId="283" priority="421" operator="equal">
      <formula>12</formula>
    </cfRule>
    <cfRule type="cellIs" dxfId="282" priority="422" operator="equal">
      <formula>11</formula>
    </cfRule>
    <cfRule type="cellIs" dxfId="281" priority="423" operator="equal">
      <formula>10</formula>
    </cfRule>
    <cfRule type="cellIs" dxfId="280" priority="424" operator="equal">
      <formula>9</formula>
    </cfRule>
    <cfRule type="cellIs" dxfId="279" priority="425" operator="equal">
      <formula>8</formula>
    </cfRule>
    <cfRule type="cellIs" dxfId="278" priority="426" operator="equal">
      <formula>7</formula>
    </cfRule>
    <cfRule type="cellIs" dxfId="277" priority="427" operator="equal">
      <formula>6</formula>
    </cfRule>
    <cfRule type="cellIs" dxfId="276" priority="428" operator="equal">
      <formula>5</formula>
    </cfRule>
    <cfRule type="cellIs" dxfId="275" priority="429" operator="equal">
      <formula>4</formula>
    </cfRule>
    <cfRule type="cellIs" dxfId="274" priority="430" operator="equal">
      <formula>3</formula>
    </cfRule>
    <cfRule type="cellIs" dxfId="273" priority="431" operator="equal">
      <formula>2</formula>
    </cfRule>
    <cfRule type="cellIs" dxfId="272" priority="432" operator="equal">
      <formula>1</formula>
    </cfRule>
  </conditionalFormatting>
  <conditionalFormatting sqref="N29">
    <cfRule type="cellIs" dxfId="271" priority="401" operator="equal">
      <formula>16</formula>
    </cfRule>
    <cfRule type="cellIs" dxfId="270" priority="402" operator="equal">
      <formula>15</formula>
    </cfRule>
    <cfRule type="cellIs" dxfId="269" priority="403" operator="equal">
      <formula>14</formula>
    </cfRule>
    <cfRule type="cellIs" dxfId="268" priority="404" operator="equal">
      <formula>13</formula>
    </cfRule>
    <cfRule type="cellIs" dxfId="267" priority="405" operator="equal">
      <formula>12</formula>
    </cfRule>
    <cfRule type="cellIs" dxfId="266" priority="406" operator="equal">
      <formula>11</formula>
    </cfRule>
    <cfRule type="cellIs" dxfId="265" priority="407" operator="equal">
      <formula>10</formula>
    </cfRule>
    <cfRule type="cellIs" dxfId="264" priority="408" operator="equal">
      <formula>9</formula>
    </cfRule>
    <cfRule type="cellIs" dxfId="263" priority="409" operator="equal">
      <formula>8</formula>
    </cfRule>
    <cfRule type="cellIs" dxfId="262" priority="410" operator="equal">
      <formula>7</formula>
    </cfRule>
    <cfRule type="cellIs" dxfId="261" priority="411" operator="equal">
      <formula>6</formula>
    </cfRule>
    <cfRule type="cellIs" dxfId="260" priority="412" operator="equal">
      <formula>5</formula>
    </cfRule>
    <cfRule type="cellIs" dxfId="259" priority="413" operator="equal">
      <formula>4</formula>
    </cfRule>
    <cfRule type="cellIs" dxfId="258" priority="414" operator="equal">
      <formula>3</formula>
    </cfRule>
    <cfRule type="cellIs" dxfId="257" priority="415" operator="equal">
      <formula>2</formula>
    </cfRule>
    <cfRule type="cellIs" dxfId="256" priority="416" operator="equal">
      <formula>1</formula>
    </cfRule>
  </conditionalFormatting>
  <conditionalFormatting sqref="N27:N28">
    <cfRule type="cellIs" dxfId="255" priority="209" operator="equal">
      <formula>16</formula>
    </cfRule>
    <cfRule type="cellIs" dxfId="254" priority="210" operator="equal">
      <formula>15</formula>
    </cfRule>
    <cfRule type="cellIs" dxfId="253" priority="211" operator="equal">
      <formula>14</formula>
    </cfRule>
    <cfRule type="cellIs" dxfId="252" priority="212" operator="equal">
      <formula>13</formula>
    </cfRule>
    <cfRule type="cellIs" dxfId="251" priority="213" operator="equal">
      <formula>12</formula>
    </cfRule>
    <cfRule type="cellIs" dxfId="250" priority="214" operator="equal">
      <formula>11</formula>
    </cfRule>
    <cfRule type="cellIs" dxfId="249" priority="215" operator="equal">
      <formula>10</formula>
    </cfRule>
    <cfRule type="cellIs" dxfId="248" priority="216" operator="equal">
      <formula>9</formula>
    </cfRule>
    <cfRule type="cellIs" dxfId="247" priority="217" operator="equal">
      <formula>8</formula>
    </cfRule>
    <cfRule type="cellIs" dxfId="246" priority="218" operator="equal">
      <formula>7</formula>
    </cfRule>
    <cfRule type="cellIs" dxfId="245" priority="219" operator="equal">
      <formula>6</formula>
    </cfRule>
    <cfRule type="cellIs" dxfId="244" priority="220" operator="equal">
      <formula>5</formula>
    </cfRule>
    <cfRule type="cellIs" dxfId="243" priority="221" operator="equal">
      <formula>4</formula>
    </cfRule>
    <cfRule type="cellIs" dxfId="242" priority="222" operator="equal">
      <formula>3</formula>
    </cfRule>
    <cfRule type="cellIs" dxfId="241" priority="223" operator="equal">
      <formula>2</formula>
    </cfRule>
    <cfRule type="cellIs" dxfId="240" priority="224" operator="equal">
      <formula>1</formula>
    </cfRule>
  </conditionalFormatting>
  <conditionalFormatting sqref="N113:N118">
    <cfRule type="cellIs" dxfId="239" priority="81" operator="equal">
      <formula>16</formula>
    </cfRule>
    <cfRule type="cellIs" dxfId="238" priority="82" operator="equal">
      <formula>15</formula>
    </cfRule>
    <cfRule type="cellIs" dxfId="237" priority="83" operator="equal">
      <formula>14</formula>
    </cfRule>
    <cfRule type="cellIs" dxfId="236" priority="84" operator="equal">
      <formula>13</formula>
    </cfRule>
    <cfRule type="cellIs" dxfId="235" priority="85" operator="equal">
      <formula>12</formula>
    </cfRule>
    <cfRule type="cellIs" dxfId="234" priority="86" operator="equal">
      <formula>11</formula>
    </cfRule>
    <cfRule type="cellIs" dxfId="233" priority="87" operator="equal">
      <formula>10</formula>
    </cfRule>
    <cfRule type="cellIs" dxfId="232" priority="88" operator="equal">
      <formula>9</formula>
    </cfRule>
    <cfRule type="cellIs" dxfId="231" priority="89" operator="equal">
      <formula>8</formula>
    </cfRule>
    <cfRule type="cellIs" dxfId="230" priority="90" operator="equal">
      <formula>7</formula>
    </cfRule>
    <cfRule type="cellIs" dxfId="229" priority="91" operator="equal">
      <formula>6</formula>
    </cfRule>
    <cfRule type="cellIs" dxfId="228" priority="92" operator="equal">
      <formula>5</formula>
    </cfRule>
    <cfRule type="cellIs" dxfId="227" priority="93" operator="equal">
      <formula>4</formula>
    </cfRule>
    <cfRule type="cellIs" dxfId="226" priority="94" operator="equal">
      <formula>3</formula>
    </cfRule>
    <cfRule type="cellIs" dxfId="225" priority="95" operator="equal">
      <formula>2</formula>
    </cfRule>
    <cfRule type="cellIs" dxfId="224" priority="96" operator="equal">
      <formula>1</formula>
    </cfRule>
  </conditionalFormatting>
  <conditionalFormatting sqref="N112">
    <cfRule type="cellIs" dxfId="223" priority="65" operator="equal">
      <formula>16</formula>
    </cfRule>
    <cfRule type="cellIs" dxfId="222" priority="66" operator="equal">
      <formula>15</formula>
    </cfRule>
    <cfRule type="cellIs" dxfId="221" priority="67" operator="equal">
      <formula>14</formula>
    </cfRule>
    <cfRule type="cellIs" dxfId="220" priority="68" operator="equal">
      <formula>13</formula>
    </cfRule>
    <cfRule type="cellIs" dxfId="219" priority="69" operator="equal">
      <formula>12</formula>
    </cfRule>
    <cfRule type="cellIs" dxfId="218" priority="70" operator="equal">
      <formula>11</formula>
    </cfRule>
    <cfRule type="cellIs" dxfId="217" priority="71" operator="equal">
      <formula>10</formula>
    </cfRule>
    <cfRule type="cellIs" dxfId="216" priority="72" operator="equal">
      <formula>9</formula>
    </cfRule>
    <cfRule type="cellIs" dxfId="215" priority="73" operator="equal">
      <formula>8</formula>
    </cfRule>
    <cfRule type="cellIs" dxfId="214" priority="74" operator="equal">
      <formula>7</formula>
    </cfRule>
    <cfRule type="cellIs" dxfId="213" priority="75" operator="equal">
      <formula>6</formula>
    </cfRule>
    <cfRule type="cellIs" dxfId="212" priority="76" operator="equal">
      <formula>5</formula>
    </cfRule>
    <cfRule type="cellIs" dxfId="211" priority="77" operator="equal">
      <formula>4</formula>
    </cfRule>
    <cfRule type="cellIs" dxfId="210" priority="78" operator="equal">
      <formula>3</formula>
    </cfRule>
    <cfRule type="cellIs" dxfId="209" priority="79" operator="equal">
      <formula>2</formula>
    </cfRule>
    <cfRule type="cellIs" dxfId="208" priority="80" operator="equal">
      <formula>1</formula>
    </cfRule>
  </conditionalFormatting>
  <conditionalFormatting sqref="N111">
    <cfRule type="cellIs" dxfId="207" priority="49" operator="equal">
      <formula>16</formula>
    </cfRule>
    <cfRule type="cellIs" dxfId="206" priority="50" operator="equal">
      <formula>15</formula>
    </cfRule>
    <cfRule type="cellIs" dxfId="205" priority="51" operator="equal">
      <formula>14</formula>
    </cfRule>
    <cfRule type="cellIs" dxfId="204" priority="52" operator="equal">
      <formula>13</formula>
    </cfRule>
    <cfRule type="cellIs" dxfId="203" priority="53" operator="equal">
      <formula>12</formula>
    </cfRule>
    <cfRule type="cellIs" dxfId="202" priority="54" operator="equal">
      <formula>11</formula>
    </cfRule>
    <cfRule type="cellIs" dxfId="201" priority="55" operator="equal">
      <formula>10</formula>
    </cfRule>
    <cfRule type="cellIs" dxfId="200" priority="56" operator="equal">
      <formula>9</formula>
    </cfRule>
    <cfRule type="cellIs" dxfId="199" priority="57" operator="equal">
      <formula>8</formula>
    </cfRule>
    <cfRule type="cellIs" dxfId="198" priority="58" operator="equal">
      <formula>7</formula>
    </cfRule>
    <cfRule type="cellIs" dxfId="197" priority="59" operator="equal">
      <formula>6</formula>
    </cfRule>
    <cfRule type="cellIs" dxfId="196" priority="60" operator="equal">
      <formula>5</formula>
    </cfRule>
    <cfRule type="cellIs" dxfId="195" priority="61" operator="equal">
      <formula>4</formula>
    </cfRule>
    <cfRule type="cellIs" dxfId="194" priority="62" operator="equal">
      <formula>3</formula>
    </cfRule>
    <cfRule type="cellIs" dxfId="193" priority="63" operator="equal">
      <formula>2</formula>
    </cfRule>
    <cfRule type="cellIs" dxfId="192" priority="64" operator="equal">
      <formula>1</formula>
    </cfRule>
  </conditionalFormatting>
  <conditionalFormatting sqref="N91:N104">
    <cfRule type="cellIs" dxfId="191" priority="33" operator="equal">
      <formula>16</formula>
    </cfRule>
    <cfRule type="cellIs" dxfId="190" priority="34" operator="equal">
      <formula>15</formula>
    </cfRule>
    <cfRule type="cellIs" dxfId="189" priority="35" operator="equal">
      <formula>14</formula>
    </cfRule>
    <cfRule type="cellIs" dxfId="188" priority="36" operator="equal">
      <formula>13</formula>
    </cfRule>
    <cfRule type="cellIs" dxfId="187" priority="37" operator="equal">
      <formula>12</formula>
    </cfRule>
    <cfRule type="cellIs" dxfId="186" priority="38" operator="equal">
      <formula>11</formula>
    </cfRule>
    <cfRule type="cellIs" dxfId="185" priority="39" operator="equal">
      <formula>10</formula>
    </cfRule>
    <cfRule type="cellIs" dxfId="184" priority="40" operator="equal">
      <formula>9</formula>
    </cfRule>
    <cfRule type="cellIs" dxfId="183" priority="41" operator="equal">
      <formula>8</formula>
    </cfRule>
    <cfRule type="cellIs" dxfId="182" priority="42" operator="equal">
      <formula>7</formula>
    </cfRule>
    <cfRule type="cellIs" dxfId="181" priority="43" operator="equal">
      <formula>6</formula>
    </cfRule>
    <cfRule type="cellIs" dxfId="180" priority="44" operator="equal">
      <formula>5</formula>
    </cfRule>
    <cfRule type="cellIs" dxfId="179" priority="45" operator="equal">
      <formula>4</formula>
    </cfRule>
    <cfRule type="cellIs" dxfId="178" priority="46" operator="equal">
      <formula>3</formula>
    </cfRule>
    <cfRule type="cellIs" dxfId="177" priority="47" operator="equal">
      <formula>2</formula>
    </cfRule>
    <cfRule type="cellIs" dxfId="176" priority="48" operator="equal">
      <formula>1</formula>
    </cfRule>
  </conditionalFormatting>
  <conditionalFormatting sqref="N105:N110">
    <cfRule type="cellIs" dxfId="175" priority="17" operator="equal">
      <formula>16</formula>
    </cfRule>
    <cfRule type="cellIs" dxfId="174" priority="18" operator="equal">
      <formula>15</formula>
    </cfRule>
    <cfRule type="cellIs" dxfId="173" priority="19" operator="equal">
      <formula>14</formula>
    </cfRule>
    <cfRule type="cellIs" dxfId="172" priority="20" operator="equal">
      <formula>13</formula>
    </cfRule>
    <cfRule type="cellIs" dxfId="171" priority="21" operator="equal">
      <formula>12</formula>
    </cfRule>
    <cfRule type="cellIs" dxfId="170" priority="22" operator="equal">
      <formula>11</formula>
    </cfRule>
    <cfRule type="cellIs" dxfId="169" priority="23" operator="equal">
      <formula>10</formula>
    </cfRule>
    <cfRule type="cellIs" dxfId="168" priority="24" operator="equal">
      <formula>9</formula>
    </cfRule>
    <cfRule type="cellIs" dxfId="167" priority="25" operator="equal">
      <formula>8</formula>
    </cfRule>
    <cfRule type="cellIs" dxfId="166" priority="26" operator="equal">
      <formula>7</formula>
    </cfRule>
    <cfRule type="cellIs" dxfId="165" priority="27" operator="equal">
      <formula>6</formula>
    </cfRule>
    <cfRule type="cellIs" dxfId="164" priority="28" operator="equal">
      <formula>5</formula>
    </cfRule>
    <cfRule type="cellIs" dxfId="163" priority="29" operator="equal">
      <formula>4</formula>
    </cfRule>
    <cfRule type="cellIs" dxfId="162" priority="30" operator="equal">
      <formula>3</formula>
    </cfRule>
    <cfRule type="cellIs" dxfId="161" priority="31" operator="equal">
      <formula>2</formula>
    </cfRule>
    <cfRule type="cellIs" dxfId="160" priority="32" operator="equal">
      <formula>1</formula>
    </cfRule>
  </conditionalFormatting>
  <conditionalFormatting sqref="N6:N26">
    <cfRule type="cellIs" dxfId="159" priority="1" operator="equal">
      <formula>16</formula>
    </cfRule>
    <cfRule type="cellIs" dxfId="158" priority="2" operator="equal">
      <formula>15</formula>
    </cfRule>
    <cfRule type="cellIs" dxfId="157" priority="3" operator="equal">
      <formula>14</formula>
    </cfRule>
    <cfRule type="cellIs" dxfId="156" priority="4" operator="equal">
      <formula>13</formula>
    </cfRule>
    <cfRule type="cellIs" dxfId="155" priority="5" operator="equal">
      <formula>12</formula>
    </cfRule>
    <cfRule type="cellIs" dxfId="154" priority="6" operator="equal">
      <formula>11</formula>
    </cfRule>
    <cfRule type="cellIs" dxfId="153" priority="7" operator="equal">
      <formula>10</formula>
    </cfRule>
    <cfRule type="cellIs" dxfId="152" priority="8" operator="equal">
      <formula>9</formula>
    </cfRule>
    <cfRule type="cellIs" dxfId="151" priority="9" operator="equal">
      <formula>8</formula>
    </cfRule>
    <cfRule type="cellIs" dxfId="150" priority="10" operator="equal">
      <formula>7</formula>
    </cfRule>
    <cfRule type="cellIs" dxfId="149" priority="11" operator="equal">
      <formula>6</formula>
    </cfRule>
    <cfRule type="cellIs" dxfId="148" priority="12" operator="equal">
      <formula>5</formula>
    </cfRule>
    <cfRule type="cellIs" dxfId="147" priority="13" operator="equal">
      <formula>4</formula>
    </cfRule>
    <cfRule type="cellIs" dxfId="146" priority="14" operator="equal">
      <formula>3</formula>
    </cfRule>
    <cfRule type="cellIs" dxfId="145" priority="15" operator="equal">
      <formula>2</formula>
    </cfRule>
    <cfRule type="cellIs" dxfId="14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1" sqref="N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0.13558530510585307</v>
      </c>
      <c r="C6" s="102">
        <f>IF([1]Summ!$K1044="",0,[1]Summ!$K1044)</f>
        <v>0</v>
      </c>
      <c r="D6" s="24">
        <f t="shared" ref="D6:D29" si="0">(B6+C6)</f>
        <v>0.13558530510585307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0.13558530510585307</v>
      </c>
      <c r="J6" s="24">
        <f t="shared" ref="J6:J13" si="3">IF(I$32&lt;=1+I$131,I6,B6*H6+J$33*(I6-B6*H6))</f>
        <v>0.13558530510585307</v>
      </c>
      <c r="K6" s="22">
        <f t="shared" ref="K6:K31" si="4">B6</f>
        <v>0.13558530510585307</v>
      </c>
      <c r="L6" s="22">
        <f t="shared" ref="L6:L29" si="5">IF(K6="","",K6*H6)</f>
        <v>0.13558530510585307</v>
      </c>
      <c r="M6" s="177">
        <f t="shared" ref="M6:M31" si="6">J6</f>
        <v>0.13558530510585307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0.54234122042341226</v>
      </c>
      <c r="Z6" s="156">
        <f>Poor!Z6</f>
        <v>0.17</v>
      </c>
      <c r="AA6" s="121">
        <f>$M6*Z6*4</f>
        <v>9.2198007471980092E-2</v>
      </c>
      <c r="AB6" s="156">
        <f>Poor!AB6</f>
        <v>0.17</v>
      </c>
      <c r="AC6" s="121">
        <f t="shared" ref="AC6:AC29" si="7">$M6*AB6*4</f>
        <v>9.2198007471980092E-2</v>
      </c>
      <c r="AD6" s="156">
        <f>Poor!AD6</f>
        <v>0.33</v>
      </c>
      <c r="AE6" s="121">
        <f t="shared" ref="AE6:AE29" si="8">$M6*AD6*4</f>
        <v>0.17897260273972607</v>
      </c>
      <c r="AF6" s="122">
        <f>1-SUM(Z6,AB6,AD6)</f>
        <v>0.32999999999999996</v>
      </c>
      <c r="AG6" s="121">
        <f>$M6*AF6*4</f>
        <v>0.17897260273972601</v>
      </c>
      <c r="AH6" s="123">
        <f>SUM(Z6,AB6,AD6,AF6)</f>
        <v>1</v>
      </c>
      <c r="AI6" s="184">
        <f>SUM(AA6,AC6,AE6,AG6)/4</f>
        <v>0.13558530510585307</v>
      </c>
      <c r="AJ6" s="120">
        <f>(AA6+AC6)/2</f>
        <v>9.2198007471980092E-2</v>
      </c>
      <c r="AK6" s="119">
        <f>(AE6+AG6)/2</f>
        <v>0.17897260273972604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1801.3389005540698</v>
      </c>
      <c r="S7" s="226">
        <f>IF($B$81=0,0,(SUMIF($N$6:$N$28,$U7,L$6:L$28)+SUMIF($N$91:$N$118,$U7,L$91:L$118))*$B$83*$H$84*Poor!$B$81/$B$81)</f>
        <v>1801.3389005540698</v>
      </c>
      <c r="T7" s="226">
        <f>IF($B$81=0,0,(SUMIF($N$6:$N$28,$U7,M$6:M$28)+SUMIF($N$91:$N$118,$U7,M$91:M$118))*$B$83*$H$84*Poor!$B$81/$B$81)</f>
        <v>1441.9998165823204</v>
      </c>
      <c r="U7" s="227">
        <v>1</v>
      </c>
      <c r="V7" s="56"/>
      <c r="W7" s="115"/>
      <c r="X7" s="118">
        <f>Poor!X7</f>
        <v>4</v>
      </c>
      <c r="Y7" s="184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4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6.1915628891656291E-2</v>
      </c>
      <c r="C8" s="102">
        <f>IF([1]Summ!$K1046="",0,[1]Summ!$K1046)</f>
        <v>0</v>
      </c>
      <c r="D8" s="24">
        <f t="shared" si="0"/>
        <v>6.1915628891656291E-2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6.1915628891656291E-2</v>
      </c>
      <c r="J8" s="24">
        <f t="shared" si="3"/>
        <v>6.1915628891656291E-2</v>
      </c>
      <c r="K8" s="22">
        <f t="shared" si="4"/>
        <v>6.1915628891656291E-2</v>
      </c>
      <c r="L8" s="22">
        <f t="shared" si="5"/>
        <v>6.1915628891656291E-2</v>
      </c>
      <c r="M8" s="228">
        <f t="shared" si="6"/>
        <v>6.1915628891656291E-2</v>
      </c>
      <c r="N8" s="233">
        <v>3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19158.437500000004</v>
      </c>
      <c r="S8" s="226">
        <f>IF($B$81=0,0,(SUMIF($N$6:$N$28,$U8,L$6:L$28)+SUMIF($N$91:$N$118,$U8,L$91:L$118))*$B$83*$H$84*Poor!$B$81/$B$81)</f>
        <v>19158.437500000004</v>
      </c>
      <c r="T8" s="226">
        <f>IF($B$81=0,0,(SUMIF($N$6:$N$28,$U8,M$6:M$28)+SUMIF($N$91:$N$118,$U8,M$91:M$118))*$B$83*$H$84*Poor!$B$81/$B$81)</f>
        <v>20230.908411127635</v>
      </c>
      <c r="U8" s="227">
        <v>2</v>
      </c>
      <c r="V8" s="56"/>
      <c r="W8" s="115"/>
      <c r="X8" s="118">
        <f>Poor!X8</f>
        <v>1</v>
      </c>
      <c r="Y8" s="184">
        <f t="shared" si="9"/>
        <v>0.24766251556662516</v>
      </c>
      <c r="Z8" s="125">
        <f>IF($Y8=0,0,AA8/$Y8)</f>
        <v>0.54408004789949371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0.13474823333239852</v>
      </c>
      <c r="AB8" s="125">
        <f>IF($Y8=0,0,AC8/$Y8)</f>
        <v>0.45591995210050629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0.11291428223422664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6.1915628891656291E-2</v>
      </c>
      <c r="AJ8" s="120">
        <f t="shared" si="14"/>
        <v>0.12383125778331258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5.2048232876712328E-2</v>
      </c>
      <c r="C9" s="102">
        <f>IF([1]Summ!$K1047="",0,[1]Summ!$K1047)</f>
        <v>0.83632046917808212</v>
      </c>
      <c r="D9" s="24">
        <f t="shared" si="0"/>
        <v>0.88836870205479446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0.88836870205479446</v>
      </c>
      <c r="J9" s="24">
        <f t="shared" si="3"/>
        <v>2.7723216394441377E-3</v>
      </c>
      <c r="K9" s="22">
        <f t="shared" si="4"/>
        <v>5.2048232876712328E-2</v>
      </c>
      <c r="L9" s="22">
        <f t="shared" si="5"/>
        <v>5.2048232876712328E-2</v>
      </c>
      <c r="M9" s="228">
        <f t="shared" si="6"/>
        <v>2.7723216394441377E-3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1423.0914893268873</v>
      </c>
      <c r="S9" s="226">
        <f>IF($B$81=0,0,(SUMIF($N$6:$N$28,$U9,L$6:L$28)+SUMIF($N$91:$N$118,$U9,L$91:L$118))*$B$83*$H$84*Poor!$B$81/$B$81)</f>
        <v>1423.0914893268873</v>
      </c>
      <c r="T9" s="226">
        <f>IF($B$81=0,0,(SUMIF($N$6:$N$28,$U9,M$6:M$28)+SUMIF($N$91:$N$118,$U9,M$91:M$118))*$B$83*$H$84*Poor!$B$81/$B$81)</f>
        <v>1423.0914893268873</v>
      </c>
      <c r="U9" s="227">
        <v>3</v>
      </c>
      <c r="V9" s="56"/>
      <c r="W9" s="115"/>
      <c r="X9" s="118">
        <f>Poor!X9</f>
        <v>1</v>
      </c>
      <c r="Y9" s="184">
        <f t="shared" si="9"/>
        <v>1.1089286557776551E-2</v>
      </c>
      <c r="Z9" s="125">
        <f>IF($Y9=0,0,AA9/$Y9)</f>
        <v>0.54408004789949371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6.0334595615262774E-3</v>
      </c>
      <c r="AB9" s="125">
        <f>IF($Y9=0,0,AC9/$Y9)</f>
        <v>0.45591995210050629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5.0558269962502735E-3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2.7723216394441377E-3</v>
      </c>
      <c r="AJ9" s="120">
        <f t="shared" si="14"/>
        <v>5.5446432788882755E-3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Onions: kg produced</v>
      </c>
      <c r="B10" s="101">
        <f>IF([1]Summ!$J1048="",0,[1]Summ!$J1048)</f>
        <v>1.9943349937733498E-2</v>
      </c>
      <c r="C10" s="102">
        <f>IF([1]Summ!$K1048="",0,[1]Summ!$K1048)</f>
        <v>0</v>
      </c>
      <c r="D10" s="24">
        <f t="shared" si="0"/>
        <v>1.9943349937733498E-2</v>
      </c>
      <c r="E10" s="75">
        <f>Middle!E10</f>
        <v>1</v>
      </c>
      <c r="H10" s="24">
        <f t="shared" si="1"/>
        <v>1</v>
      </c>
      <c r="I10" s="22">
        <f t="shared" si="2"/>
        <v>1.9943349937733498E-2</v>
      </c>
      <c r="J10" s="24">
        <f t="shared" si="3"/>
        <v>1.9943349937733498E-2</v>
      </c>
      <c r="K10" s="22">
        <f t="shared" si="4"/>
        <v>1.9943349937733498E-2</v>
      </c>
      <c r="L10" s="22">
        <f t="shared" si="5"/>
        <v>1.9943349937733498E-2</v>
      </c>
      <c r="M10" s="228">
        <f t="shared" si="6"/>
        <v>1.9943349937733498E-2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81.25</v>
      </c>
      <c r="S10" s="226">
        <f>IF($B$81=0,0,(SUMIF($N$6:$N$28,$U10,L$6:L$28)+SUMIF($N$91:$N$118,$U10,L$91:L$118))*$B$83*$H$84*Poor!$B$81/$B$81)</f>
        <v>81.25</v>
      </c>
      <c r="T10" s="226">
        <f>IF($B$81=0,0,(SUMIF($N$6:$N$28,$U10,M$6:M$28)+SUMIF($N$91:$N$118,$U10,M$91:M$118))*$B$83*$H$84*Poor!$B$81/$B$81)</f>
        <v>81.25</v>
      </c>
      <c r="U10" s="227">
        <v>4</v>
      </c>
      <c r="V10" s="56"/>
      <c r="W10" s="115"/>
      <c r="X10" s="118">
        <f>Poor!X10</f>
        <v>1</v>
      </c>
      <c r="Y10" s="184">
        <f t="shared" si="9"/>
        <v>7.977339975093399E-2</v>
      </c>
      <c r="Z10" s="125">
        <f>IF($Y10=0,0,AA10/$Y10)</f>
        <v>0.54408004789949382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4.3403115157593632E-2</v>
      </c>
      <c r="AB10" s="125">
        <f>IF($Y10=0,0,AC10/$Y10)</f>
        <v>0.45591995210050623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3.6370284593340359E-2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1.9943349937733498E-2</v>
      </c>
      <c r="AJ10" s="120">
        <f t="shared" si="14"/>
        <v>3.9886699875466995E-2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1.9884693026151933E-2</v>
      </c>
      <c r="C11" s="102">
        <f>IF([1]Summ!$K1049="",0,[1]Summ!$K1049)</f>
        <v>-8.8376413449564144E-3</v>
      </c>
      <c r="D11" s="24">
        <f t="shared" si="0"/>
        <v>1.1047051681195519E-2</v>
      </c>
      <c r="E11" s="75">
        <f>Middle!E11</f>
        <v>1</v>
      </c>
      <c r="H11" s="24">
        <f t="shared" si="1"/>
        <v>1</v>
      </c>
      <c r="I11" s="22">
        <f t="shared" si="2"/>
        <v>1.1047051681195519E-2</v>
      </c>
      <c r="J11" s="24">
        <f t="shared" si="3"/>
        <v>2.0405405894615942E-2</v>
      </c>
      <c r="K11" s="22">
        <f t="shared" si="4"/>
        <v>1.9884693026151933E-2</v>
      </c>
      <c r="L11" s="22">
        <f t="shared" si="5"/>
        <v>1.9884693026151933E-2</v>
      </c>
      <c r="M11" s="228">
        <f t="shared" si="6"/>
        <v>2.0405405894615942E-2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34375</v>
      </c>
      <c r="S11" s="226">
        <f>IF($B$81=0,0,(SUMIF($N$6:$N$28,$U11,L$6:L$28)+SUMIF($N$91:$N$118,$U11,L$91:L$118))*$B$83*$H$84*Poor!$B$81/$B$81)</f>
        <v>34375</v>
      </c>
      <c r="T11" s="226">
        <f>IF($B$81=0,0,(SUMIF($N$6:$N$28,$U11,M$6:M$28)+SUMIF($N$91:$N$118,$U11,M$91:M$118))*$B$83*$H$84*Poor!$B$81/$B$81)</f>
        <v>34761.661787451376</v>
      </c>
      <c r="U11" s="227">
        <v>5</v>
      </c>
      <c r="V11" s="56"/>
      <c r="W11" s="115"/>
      <c r="X11" s="118">
        <f>Poor!X11</f>
        <v>1</v>
      </c>
      <c r="Y11" s="184">
        <f t="shared" si="9"/>
        <v>8.1621623578463767E-2</v>
      </c>
      <c r="Z11" s="125">
        <f>IF($Y11=0,0,AA11/$Y11)</f>
        <v>0.54408004789949371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4.4408696866205015E-2</v>
      </c>
      <c r="AB11" s="125">
        <f>IF($Y11=0,0,AC11/$Y11)</f>
        <v>0.45591995210050623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3.7212926712258752E-2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2.0405405894615942E-2</v>
      </c>
      <c r="AJ11" s="120">
        <f t="shared" si="14"/>
        <v>4.0810811789231884E-2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kg produced</v>
      </c>
      <c r="B12" s="101">
        <f>IF([1]Summ!$J1050="",0,[1]Summ!$J1050)</f>
        <v>6.0328633561643842E-2</v>
      </c>
      <c r="C12" s="102">
        <f>IF([1]Summ!$K1050="",0,[1]Summ!$K1050)</f>
        <v>0</v>
      </c>
      <c r="D12" s="24">
        <f t="shared" si="0"/>
        <v>6.0328633561643842E-2</v>
      </c>
      <c r="E12" s="75">
        <f>Middle!E12</f>
        <v>1</v>
      </c>
      <c r="H12" s="24">
        <f t="shared" si="1"/>
        <v>1</v>
      </c>
      <c r="I12" s="22">
        <f t="shared" si="2"/>
        <v>6.0328633561643842E-2</v>
      </c>
      <c r="J12" s="24">
        <f t="shared" si="3"/>
        <v>6.0328633561643842E-2</v>
      </c>
      <c r="K12" s="22">
        <f t="shared" si="4"/>
        <v>6.0328633561643842E-2</v>
      </c>
      <c r="L12" s="22">
        <f t="shared" si="5"/>
        <v>6.0328633561643842E-2</v>
      </c>
      <c r="M12" s="228">
        <f t="shared" si="6"/>
        <v>6.0328633561643842E-2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72.054924527335842</v>
      </c>
      <c r="S12" s="226">
        <f>IF($B$81=0,0,(SUMIF($N$6:$N$28,$U12,L$6:L$28)+SUMIF($N$91:$N$118,$U12,L$91:L$118))*$B$83*$H$84*Poor!$B$81/$B$81)</f>
        <v>72.054924527335842</v>
      </c>
      <c r="T12" s="226">
        <f>IF($B$81=0,0,(SUMIF($N$6:$N$28,$U12,M$6:M$28)+SUMIF($N$91:$N$118,$U12,M$91:M$118))*$B$83*$H$84*Poor!$B$81/$B$81)</f>
        <v>76.300392856846528</v>
      </c>
      <c r="U12" s="227">
        <v>6</v>
      </c>
      <c r="V12" s="56"/>
      <c r="W12" s="117"/>
      <c r="X12" s="118"/>
      <c r="Y12" s="184">
        <f t="shared" si="9"/>
        <v>0.24131453424657537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0.16168073794520552</v>
      </c>
      <c r="AF12" s="122">
        <f>1-SUM(Z12,AB12,AD12)</f>
        <v>0.32999999999999996</v>
      </c>
      <c r="AG12" s="121">
        <f>$M12*AF12*4</f>
        <v>7.9633796301369866E-2</v>
      </c>
      <c r="AH12" s="123">
        <f t="shared" si="12"/>
        <v>1</v>
      </c>
      <c r="AI12" s="184">
        <f t="shared" si="13"/>
        <v>6.0328633561643849E-2</v>
      </c>
      <c r="AJ12" s="120">
        <f t="shared" si="14"/>
        <v>0</v>
      </c>
      <c r="AK12" s="119">
        <f t="shared" si="15"/>
        <v>0.1206572671232877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Green beans /peas</v>
      </c>
      <c r="B13" s="101">
        <f>IF([1]Summ!$J1051="",0,[1]Summ!$J1051)</f>
        <v>7.3321139476961381E-4</v>
      </c>
      <c r="C13" s="102">
        <f>IF([1]Summ!$K1051="",0,[1]Summ!$K1051)</f>
        <v>0</v>
      </c>
      <c r="D13" s="24">
        <f t="shared" si="0"/>
        <v>7.3321139476961381E-4</v>
      </c>
      <c r="E13" s="75">
        <f>Middle!E13</f>
        <v>1</v>
      </c>
      <c r="H13" s="24">
        <f t="shared" si="1"/>
        <v>1</v>
      </c>
      <c r="I13" s="22">
        <f t="shared" si="2"/>
        <v>7.3321139476961381E-4</v>
      </c>
      <c r="J13" s="24">
        <f t="shared" si="3"/>
        <v>7.3321139476961381E-4</v>
      </c>
      <c r="K13" s="22">
        <f t="shared" si="4"/>
        <v>7.3321139476961381E-4</v>
      </c>
      <c r="L13" s="22">
        <f t="shared" si="5"/>
        <v>7.3321139476961381E-4</v>
      </c>
      <c r="M13" s="229">
        <f t="shared" si="6"/>
        <v>7.3321139476961381E-4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0</v>
      </c>
      <c r="S13" s="226">
        <f>IF($B$81=0,0,(SUMIF($N$6:$N$28,$U13,L$6:L$28)+SUMIF($N$91:$N$118,$U13,L$91:L$118))*$B$83*$H$84*Poor!$B$81/$B$81)</f>
        <v>0</v>
      </c>
      <c r="T13" s="226">
        <f>IF($B$81=0,0,(SUMIF($N$6:$N$28,$U13,M$6:M$28)+SUMIF($N$91:$N$118,$U13,M$91:M$118))*$B$83*$H$84*Poor!$B$81/$B$81)</f>
        <v>0</v>
      </c>
      <c r="U13" s="227">
        <v>7</v>
      </c>
      <c r="V13" s="56"/>
      <c r="W13" s="110"/>
      <c r="X13" s="118"/>
      <c r="Y13" s="184">
        <f t="shared" si="9"/>
        <v>2.9328455790784552E-3</v>
      </c>
      <c r="Z13" s="156">
        <f>Poor!Z13</f>
        <v>1</v>
      </c>
      <c r="AA13" s="121">
        <f>$M13*Z13*4</f>
        <v>2.9328455790784552E-3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7.3321139476961381E-4</v>
      </c>
      <c r="AJ13" s="120">
        <f t="shared" si="14"/>
        <v>1.4664227895392276E-3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 xml:space="preserve">Other root crops: Beetroot </v>
      </c>
      <c r="B14" s="101">
        <f>IF([1]Summ!$J1052="",0,[1]Summ!$J1052)</f>
        <v>1.9123599003735992E-3</v>
      </c>
      <c r="C14" s="102">
        <f>IF([1]Summ!$K1052="",0,[1]Summ!$K1052)</f>
        <v>1.6391656288916559E-3</v>
      </c>
      <c r="D14" s="24">
        <f t="shared" si="0"/>
        <v>3.5515255292652551E-3</v>
      </c>
      <c r="E14" s="75">
        <f>Middle!E14</f>
        <v>1</v>
      </c>
      <c r="F14" s="22"/>
      <c r="H14" s="24">
        <f t="shared" si="1"/>
        <v>1</v>
      </c>
      <c r="I14" s="22">
        <f t="shared" si="2"/>
        <v>3.5515255292652551E-3</v>
      </c>
      <c r="J14" s="24">
        <f>IF(I$32&lt;=1+I131,I14,B14*H14+J$33*(I14-B14*H14))</f>
        <v>1.8157804394980015E-3</v>
      </c>
      <c r="K14" s="22">
        <f t="shared" si="4"/>
        <v>1.9123599003735992E-3</v>
      </c>
      <c r="L14" s="22">
        <f t="shared" si="5"/>
        <v>1.9123599003735992E-3</v>
      </c>
      <c r="M14" s="229">
        <f t="shared" si="6"/>
        <v>1.8157804394980015E-3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0</v>
      </c>
      <c r="S14" s="226">
        <f>IF($B$81=0,0,(SUMIF($N$6:$N$28,$U14,L$6:L$28)+SUMIF($N$91:$N$118,$U14,L$91:L$118))*$B$83*$H$84*Poor!$B$81/$B$81)</f>
        <v>0</v>
      </c>
      <c r="T14" s="226">
        <f>IF($B$81=0,0,(SUMIF($N$6:$N$28,$U14,M$6:M$28)+SUMIF($N$91:$N$118,$U14,M$91:M$118))*$B$83*$H$84*Poor!$B$81/$B$81)</f>
        <v>0</v>
      </c>
      <c r="U14" s="227">
        <v>8</v>
      </c>
      <c r="V14" s="56"/>
      <c r="W14" s="110"/>
      <c r="X14" s="118"/>
      <c r="Y14" s="184">
        <f>M14*4</f>
        <v>7.263121757992006E-3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7.263121757992006E-3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1.8157804394980015E-3</v>
      </c>
      <c r="AJ14" s="120">
        <f t="shared" si="14"/>
        <v>3.631560878996003E-3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 xml:space="preserve">Tomato: </v>
      </c>
      <c r="B15" s="101">
        <f>IF([1]Summ!$J1053="",0,[1]Summ!$J1053)</f>
        <v>6.6037906288916565E-2</v>
      </c>
      <c r="C15" s="102">
        <f>IF([1]Summ!$K1053="",0,[1]Summ!$K1053)</f>
        <v>9.4339866127023664E-3</v>
      </c>
      <c r="D15" s="24">
        <f t="shared" si="0"/>
        <v>7.5471892901618931E-2</v>
      </c>
      <c r="E15" s="75">
        <f>Middle!E15</f>
        <v>1</v>
      </c>
      <c r="F15" s="22"/>
      <c r="H15" s="24">
        <f t="shared" si="1"/>
        <v>1</v>
      </c>
      <c r="I15" s="22">
        <f t="shared" si="2"/>
        <v>7.5471892901618931E-2</v>
      </c>
      <c r="J15" s="24">
        <f>IF(I$32&lt;=1+I131,I15,B15*H15+J$33*(I15-B15*H15))</f>
        <v>6.5482056822027443E-2</v>
      </c>
      <c r="K15" s="22">
        <f t="shared" si="4"/>
        <v>6.6037906288916565E-2</v>
      </c>
      <c r="L15" s="22">
        <f t="shared" si="5"/>
        <v>6.6037906288916565E-2</v>
      </c>
      <c r="M15" s="230">
        <f t="shared" si="6"/>
        <v>6.5482056822027443E-2</v>
      </c>
      <c r="N15" s="233">
        <v>1</v>
      </c>
      <c r="O15" s="2"/>
      <c r="P15" s="22"/>
      <c r="Q15" s="59" t="s">
        <v>126</v>
      </c>
      <c r="R15" s="226">
        <f>IF($B$81=0,0,(SUMIF($N$6:$N$28,$U15,K$6:K$28)+SUMIF($N$91:$N$118,$U15,K$91:K$118))*$B$83*$H$84*Poor!$B$81/$B$81)</f>
        <v>9750</v>
      </c>
      <c r="S15" s="226">
        <f>IF($B$81=0,0,(SUMIF($N$6:$N$28,$U15,L$6:L$28)+SUMIF($N$91:$N$118,$U15,L$91:L$118))*$B$83*$H$84*Poor!$B$81/$B$81)</f>
        <v>9750</v>
      </c>
      <c r="T15" s="226">
        <f>IF($B$81=0,0,(SUMIF($N$6:$N$28,$U15,M$6:M$28)+SUMIF($N$91:$N$118,$U15,M$91:M$118))*$B$83*$H$84*Poor!$B$81/$B$81)</f>
        <v>9750</v>
      </c>
      <c r="U15" s="227">
        <v>9</v>
      </c>
      <c r="V15" s="56"/>
      <c r="W15" s="110"/>
      <c r="X15" s="118"/>
      <c r="Y15" s="184">
        <f t="shared" si="9"/>
        <v>0.26192822728810977</v>
      </c>
      <c r="Z15" s="156">
        <f>Poor!Z15</f>
        <v>0.25</v>
      </c>
      <c r="AA15" s="121">
        <f t="shared" si="16"/>
        <v>6.5482056822027443E-2</v>
      </c>
      <c r="AB15" s="156">
        <f>Poor!AB15</f>
        <v>0.25</v>
      </c>
      <c r="AC15" s="121">
        <f t="shared" si="7"/>
        <v>6.5482056822027443E-2</v>
      </c>
      <c r="AD15" s="156">
        <f>Poor!AD15</f>
        <v>0.25</v>
      </c>
      <c r="AE15" s="121">
        <f t="shared" si="8"/>
        <v>6.5482056822027443E-2</v>
      </c>
      <c r="AF15" s="122">
        <f t="shared" si="10"/>
        <v>0.25</v>
      </c>
      <c r="AG15" s="121">
        <f t="shared" si="11"/>
        <v>6.5482056822027443E-2</v>
      </c>
      <c r="AH15" s="123">
        <f t="shared" si="12"/>
        <v>1</v>
      </c>
      <c r="AI15" s="184">
        <f t="shared" si="13"/>
        <v>6.5482056822027443E-2</v>
      </c>
      <c r="AJ15" s="120">
        <f t="shared" si="14"/>
        <v>6.5482056822027443E-2</v>
      </c>
      <c r="AK15" s="119">
        <f t="shared" si="15"/>
        <v>6.5482056822027443E-2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Potato's: no. local meas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8">
        <f t="shared" si="6"/>
        <v>0</v>
      </c>
      <c r="N16" s="233">
        <v>1</v>
      </c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Leafy green vegetables (spinach etc)</v>
      </c>
      <c r="B17" s="101">
        <f>IF([1]Summ!$J1055="",0,[1]Summ!$J1055)</f>
        <v>8.6511519302615199E-4</v>
      </c>
      <c r="C17" s="102">
        <f>IF([1]Summ!$K1055="",0,[1]Summ!$K1055)</f>
        <v>3.0051369863013694E-3</v>
      </c>
      <c r="D17" s="24">
        <f t="shared" si="0"/>
        <v>3.8702521793275214E-3</v>
      </c>
      <c r="E17" s="75">
        <f>Middle!E17</f>
        <v>1</v>
      </c>
      <c r="F17" s="22"/>
      <c r="H17" s="24">
        <f t="shared" si="1"/>
        <v>1</v>
      </c>
      <c r="I17" s="22">
        <f t="shared" si="2"/>
        <v>3.8702521793275214E-3</v>
      </c>
      <c r="J17" s="24">
        <f t="shared" ref="J17:J25" si="17">IF(I$32&lt;=1+I131,I17,B17*H17+J$33*(I17-B17*H17))</f>
        <v>6.8805284808755611E-4</v>
      </c>
      <c r="K17" s="22">
        <f t="shared" si="4"/>
        <v>8.6511519302615199E-4</v>
      </c>
      <c r="L17" s="22">
        <f t="shared" si="5"/>
        <v>8.6511519302615199E-4</v>
      </c>
      <c r="M17" s="229">
        <f t="shared" si="6"/>
        <v>6.8805284808755611E-4</v>
      </c>
      <c r="N17" s="233">
        <v>1</v>
      </c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40005</v>
      </c>
      <c r="S17" s="226">
        <f>IF($B$81=0,0,(SUMIF($N$6:$N$28,$U17,L$6:L$28)+SUMIF($N$91:$N$118,$U17,L$91:L$118))*$B$83*$H$84*Poor!$B$81/$B$81)</f>
        <v>40005</v>
      </c>
      <c r="T17" s="226">
        <f>IF($B$81=0,0,(SUMIF($N$6:$N$28,$U17,M$6:M$28)+SUMIF($N$91:$N$118,$U17,M$91:M$118))*$B$83*$H$84*Poor!$B$81/$B$81)</f>
        <v>40005</v>
      </c>
      <c r="U17" s="227">
        <v>11</v>
      </c>
      <c r="V17" s="56"/>
      <c r="W17" s="110"/>
      <c r="X17" s="118"/>
      <c r="Y17" s="184">
        <f t="shared" si="9"/>
        <v>2.7522113923502244E-3</v>
      </c>
      <c r="Z17" s="156">
        <f>Poor!Z17</f>
        <v>0.29409999999999997</v>
      </c>
      <c r="AA17" s="121">
        <f t="shared" si="16"/>
        <v>8.0942537049020092E-4</v>
      </c>
      <c r="AB17" s="156">
        <f>Poor!AB17</f>
        <v>0.17649999999999999</v>
      </c>
      <c r="AC17" s="121">
        <f t="shared" si="7"/>
        <v>4.8576531074981459E-4</v>
      </c>
      <c r="AD17" s="156">
        <f>Poor!AD17</f>
        <v>0.23530000000000001</v>
      </c>
      <c r="AE17" s="121">
        <f t="shared" si="8"/>
        <v>6.4759534062000784E-4</v>
      </c>
      <c r="AF17" s="122">
        <f t="shared" si="10"/>
        <v>0.29410000000000003</v>
      </c>
      <c r="AG17" s="121">
        <f t="shared" si="11"/>
        <v>8.0942537049020103E-4</v>
      </c>
      <c r="AH17" s="123">
        <f t="shared" si="12"/>
        <v>1</v>
      </c>
      <c r="AI17" s="184">
        <f t="shared" si="13"/>
        <v>6.8805284808755611E-4</v>
      </c>
      <c r="AJ17" s="120">
        <f t="shared" si="14"/>
        <v>6.4759534062000773E-4</v>
      </c>
      <c r="AK17" s="119">
        <f t="shared" si="15"/>
        <v>7.2851035555510438E-4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Other crop: pumpkin</v>
      </c>
      <c r="B18" s="101">
        <f>IF([1]Summ!$J1056="",0,[1]Summ!$J1056)</f>
        <v>2.4225560398505604E-2</v>
      </c>
      <c r="C18" s="102">
        <f>IF([1]Summ!$K1056="",0,[1]Summ!$K1056)</f>
        <v>4.8451120797011228E-3</v>
      </c>
      <c r="D18" s="24">
        <f t="shared" ref="D18:D25" si="18">(B18+C18)</f>
        <v>2.9070672478206726E-2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2.9070672478206726E-2</v>
      </c>
      <c r="J18" s="24">
        <f t="shared" si="17"/>
        <v>2.3940086920846253E-2</v>
      </c>
      <c r="K18" s="22">
        <f t="shared" ref="K18:K25" si="21">B18</f>
        <v>2.4225560398505604E-2</v>
      </c>
      <c r="L18" s="22">
        <f t="shared" ref="L18:L25" si="22">IF(K18="","",K18*H18)</f>
        <v>2.4225560398505604E-2</v>
      </c>
      <c r="M18" s="229">
        <f t="shared" ref="M18:M25" si="23">J18</f>
        <v>2.3940086920846253E-2</v>
      </c>
      <c r="N18" s="233">
        <v>1</v>
      </c>
      <c r="O18" s="2"/>
      <c r="P18" s="22"/>
      <c r="Q18" s="59" t="s">
        <v>79</v>
      </c>
      <c r="R18" s="226">
        <f>IF($B$81=0,0,(SUMIF($N$6:$N$28,$U18,K$6:K$28)+SUMIF($N$91:$N$118,$U18,K$91:K$118))*$B$83*$H$84*Poor!$B$81/$B$81)</f>
        <v>428.89836028176097</v>
      </c>
      <c r="S18" s="226">
        <f>IF($B$81=0,0,(SUMIF($N$6:$N$28,$U18,L$6:L$28)+SUMIF($N$91:$N$118,$U18,L$91:L$118))*$B$83*$H$84*Poor!$B$81/$B$81)</f>
        <v>428.89836028176097</v>
      </c>
      <c r="T18" s="226">
        <f>IF($B$81=0,0,(SUMIF($N$6:$N$28,$U18,M$6:M$28)+SUMIF($N$91:$N$118,$U18,M$91:M$118))*$B$83*$H$84*Poor!$B$81/$B$81)</f>
        <v>428.89836028176097</v>
      </c>
      <c r="U18" s="227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Carrots</v>
      </c>
      <c r="B19" s="101">
        <f>IF([1]Summ!$J1057="",0,[1]Summ!$J1057)</f>
        <v>4.0161892901618926E-3</v>
      </c>
      <c r="C19" s="102">
        <f>IF([1]Summ!$K1057="",0,[1]Summ!$K1057)</f>
        <v>0</v>
      </c>
      <c r="D19" s="24">
        <f t="shared" si="18"/>
        <v>4.0161892901618926E-3</v>
      </c>
      <c r="E19" s="75">
        <f>Middle!E19</f>
        <v>1</v>
      </c>
      <c r="F19" s="22"/>
      <c r="H19" s="24">
        <f t="shared" si="19"/>
        <v>1</v>
      </c>
      <c r="I19" s="22">
        <f t="shared" si="20"/>
        <v>4.0161892901618926E-3</v>
      </c>
      <c r="J19" s="24">
        <f t="shared" si="17"/>
        <v>4.0161892901618926E-3</v>
      </c>
      <c r="K19" s="22">
        <f t="shared" si="21"/>
        <v>4.0161892901618926E-3</v>
      </c>
      <c r="L19" s="22">
        <f t="shared" si="22"/>
        <v>4.0161892901618926E-3</v>
      </c>
      <c r="M19" s="229">
        <f t="shared" si="23"/>
        <v>4.0161892901618926E-3</v>
      </c>
      <c r="N19" s="233">
        <v>1</v>
      </c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9">
        <f t="shared" si="23"/>
        <v>0</v>
      </c>
      <c r="N20" s="233">
        <v>6</v>
      </c>
      <c r="O20" s="2"/>
      <c r="P20" s="22"/>
      <c r="Q20" s="59" t="s">
        <v>81</v>
      </c>
      <c r="R20" s="226">
        <f>IF($B$81=0,0,(SUMIF($N$6:$N$28,$U20,K$6:K$28)+SUMIF($N$91:$N$118,$U20,K$91:K$118))*$B$83*$H$84*Poor!$B$81/$B$81)</f>
        <v>17400</v>
      </c>
      <c r="S20" s="226">
        <f>IF($B$81=0,0,(SUMIF($N$6:$N$28,$U20,L$6:L$28)+SUMIF($N$91:$N$118,$U20,L$91:L$118))*$B$83*$H$84*Poor!$B$81/$B$81)</f>
        <v>17400</v>
      </c>
      <c r="T20" s="226">
        <f>IF($B$81=0,0,(SUMIF($N$6:$N$28,$U20,M$6:M$28)+SUMIF($N$91:$N$118,$U20,M$91:M$118))*$B$83*$H$84*Poor!$B$81/$B$81)</f>
        <v>17400</v>
      </c>
      <c r="U20" s="227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WILD FOODS -- see worksheet Data 3</v>
      </c>
      <c r="B21" s="101">
        <f>IF([1]Summ!$J1059="",0,[1]Summ!$J1059)</f>
        <v>0.01</v>
      </c>
      <c r="C21" s="102">
        <f>IF([1]Summ!$K1059="",0,[1]Summ!$K1059)</f>
        <v>-0.01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1.0589198914211624E-2</v>
      </c>
      <c r="K21" s="22">
        <f t="shared" si="21"/>
        <v>0.01</v>
      </c>
      <c r="L21" s="22">
        <f t="shared" si="22"/>
        <v>0.01</v>
      </c>
      <c r="M21" s="229">
        <f t="shared" si="23"/>
        <v>1.0589198914211624E-2</v>
      </c>
      <c r="N21" s="233">
        <v>6</v>
      </c>
      <c r="O21" s="2"/>
      <c r="P21" s="22"/>
      <c r="Q21" s="59" t="s">
        <v>82</v>
      </c>
      <c r="R21" s="226">
        <f>IF($B$81=0,0,(SUMIF($N$6:$N$28,$U21,K$6:K$28)+SUMIF($N$91:$N$118,$U21,K$91:K$118))*$B$83*$H$84*Poor!$B$81/$B$81)</f>
        <v>0</v>
      </c>
      <c r="S21" s="226">
        <f>IF($B$81=0,0,(SUMIF($N$6:$N$28,$U21,L$6:L$28)+SUMIF($N$91:$N$118,$U21,L$91:L$118))*$B$83*$H$84*Poor!$B$81/$B$81)</f>
        <v>0</v>
      </c>
      <c r="T21" s="226">
        <f>IF($B$81=0,0,(SUMIF($N$6:$N$28,$U21,M$6:M$28)+SUMIF($N$91:$N$118,$U21,M$91:M$118))*$B$83*$H$84*Poor!$B$81/$B$81)</f>
        <v>0</v>
      </c>
      <c r="U21" s="227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Gifts/remittances: Events(Funerals, weddings)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9">
        <f t="shared" si="23"/>
        <v>0</v>
      </c>
      <c r="N22" s="233">
        <v>13</v>
      </c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9">
        <f t="shared" si="23"/>
        <v>0</v>
      </c>
      <c r="N23" s="233"/>
      <c r="O23" s="2"/>
      <c r="P23" s="22"/>
      <c r="Q23" s="171" t="s">
        <v>100</v>
      </c>
      <c r="R23" s="179">
        <f>SUM(R7:R22)</f>
        <v>124495.07117469005</v>
      </c>
      <c r="S23" s="179">
        <f>SUM(S7:S22)</f>
        <v>124495.07117469005</v>
      </c>
      <c r="T23" s="179">
        <f>SUM(T7:T22)</f>
        <v>125599.11025762682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9">
        <f t="shared" si="23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13947.676163412159</v>
      </c>
      <c r="S24" s="41">
        <f>IF($B$81=0,0,($B$124*($H$124)+1-($D$29*$H$29)-($D$28*$H$28))*$I$83*Poor!$B$81/$B$81)</f>
        <v>13947.676163412159</v>
      </c>
      <c r="T24" s="41">
        <f>IF($B$81=0,0,($B$124*($H$124)+1-($D$29*$H$29)-($D$28*$H$28))*$I$83*Poor!$B$81/$B$81)</f>
        <v>13947.676163412159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9">
        <f t="shared" si="23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23684.342830078826</v>
      </c>
      <c r="S25" s="41">
        <f>IF($B$81=0,0,($B$124*$H$124)+($B$125*$H$125*$H$84)+1-($D$29*$H$29)-($D$28*$H$28))*$I$83*Poor!$B$81/$B$81</f>
        <v>23684.342830078826</v>
      </c>
      <c r="T25" s="41">
        <f>IF($B$81=0,0,($B$124*$H$124)+($B$125*$H$125*$H$84)+1-($D$29*$H$29)-($D$28*$H$28))*$I$83*Poor!$B$81/$B$81</f>
        <v>23684.342830078826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5.9523809523809521E-2</v>
      </c>
      <c r="C26" s="102">
        <f>IF([1]Summ!$K1064="",0,[1]Summ!$K1064)</f>
        <v>0</v>
      </c>
      <c r="D26" s="24">
        <f t="shared" si="0"/>
        <v>5.9523809523809521E-2</v>
      </c>
      <c r="E26" s="75">
        <f>Middle!E26</f>
        <v>1</v>
      </c>
      <c r="F26" s="22"/>
      <c r="H26" s="24">
        <f t="shared" si="1"/>
        <v>1</v>
      </c>
      <c r="I26" s="22">
        <f t="shared" si="2"/>
        <v>5.9523809523809521E-2</v>
      </c>
      <c r="J26" s="24">
        <f>IF(I$32&lt;=1+I131,I26,B26*H26+J$33*(I26-B26*H26))</f>
        <v>5.9523809523809521E-2</v>
      </c>
      <c r="K26" s="22">
        <f t="shared" si="4"/>
        <v>5.9523809523809521E-2</v>
      </c>
      <c r="L26" s="22">
        <f t="shared" si="5"/>
        <v>5.9523809523809521E-2</v>
      </c>
      <c r="M26" s="228">
        <f t="shared" si="6"/>
        <v>5.9523809523809521E-2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41024.342830078822</v>
      </c>
      <c r="S26" s="41">
        <f>IF($B$81=0,0,($B$124*$H$124)+($B$125*$H$125*$H$84)+($B$126*$H$126*$H$84)+1-($D$29*$H$29)-($D$28*$H$28))*$I$83*Poor!$B$81/$B$81</f>
        <v>41024.342830078822</v>
      </c>
      <c r="T26" s="41">
        <f>IF($B$81=0,0,($B$124*$H$124)+($B$125*$H$125*$H$84)+($B$126*$H$126*$H$84)+1-($D$29*$H$29)-($D$28*$H$28))*$I$83*Poor!$B$81/$B$81</f>
        <v>41024.342830078822</v>
      </c>
      <c r="U26" s="56"/>
      <c r="V26" s="56"/>
      <c r="W26" s="110"/>
      <c r="X26" s="118"/>
      <c r="Y26" s="184">
        <f t="shared" si="9"/>
        <v>0.23809523809523808</v>
      </c>
      <c r="Z26" s="156">
        <f>Poor!Z26</f>
        <v>0.25</v>
      </c>
      <c r="AA26" s="121">
        <f t="shared" si="16"/>
        <v>5.9523809523809521E-2</v>
      </c>
      <c r="AB26" s="156">
        <f>Poor!AB26</f>
        <v>0.25</v>
      </c>
      <c r="AC26" s="121">
        <f t="shared" si="7"/>
        <v>5.9523809523809521E-2</v>
      </c>
      <c r="AD26" s="156">
        <f>Poor!AD26</f>
        <v>0.25</v>
      </c>
      <c r="AE26" s="121">
        <f t="shared" si="8"/>
        <v>5.9523809523809521E-2</v>
      </c>
      <c r="AF26" s="122">
        <f t="shared" si="10"/>
        <v>0.25</v>
      </c>
      <c r="AG26" s="121">
        <f t="shared" si="11"/>
        <v>5.9523809523809521E-2</v>
      </c>
      <c r="AH26" s="123">
        <f t="shared" si="12"/>
        <v>1</v>
      </c>
      <c r="AI26" s="184">
        <f t="shared" si="13"/>
        <v>5.9523809523809521E-2</v>
      </c>
      <c r="AJ26" s="120">
        <f t="shared" si="14"/>
        <v>5.9523809523809521E-2</v>
      </c>
      <c r="AK26" s="119">
        <f t="shared" si="15"/>
        <v>5.9523809523809521E-2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2.651292403486924E-2</v>
      </c>
      <c r="C27" s="102">
        <f>IF([1]Summ!$K1065="",0,[1]Summ!$K1065)</f>
        <v>-2.651292403486924E-2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2.8075062640261262E-2</v>
      </c>
      <c r="K27" s="22">
        <f t="shared" si="4"/>
        <v>2.651292403486924E-2</v>
      </c>
      <c r="L27" s="22">
        <f t="shared" si="5"/>
        <v>2.651292403486924E-2</v>
      </c>
      <c r="M27" s="230">
        <f t="shared" si="6"/>
        <v>2.8075062640261262E-2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43049.342830078822</v>
      </c>
      <c r="S27" s="41">
        <f>IF($B$81=0,0,($B$124*$H$124)+($B$125*$H$125*$H$84)+($B$126*$H$126*$H$84)+($B$127*$H$127*$H$84)+1-($D$29*$H$29)-($D$28*$H$28))*$I$83*Poor!$B$81/$B$81</f>
        <v>43049.342830078822</v>
      </c>
      <c r="T27" s="41">
        <f>IF($B$81=0,0,($B$124*$H$124)+($B$125*$H$125*$H$84)+($B$126*$H$126*$H$84)+($B$127*$H$127*$H$84)+1-($D$29*$H$29)-($D$28*$H$28))*$I$83*Poor!$B$81/$B$81</f>
        <v>43049.342830078822</v>
      </c>
      <c r="U27" s="56"/>
      <c r="V27" s="56"/>
      <c r="W27" s="110"/>
      <c r="X27" s="118"/>
      <c r="Y27" s="184">
        <f t="shared" si="9"/>
        <v>0.11230025056104505</v>
      </c>
      <c r="Z27" s="156">
        <f>Poor!Z27</f>
        <v>0.25</v>
      </c>
      <c r="AA27" s="121">
        <f t="shared" si="16"/>
        <v>2.8075062640261262E-2</v>
      </c>
      <c r="AB27" s="156">
        <f>Poor!AB27</f>
        <v>0.25</v>
      </c>
      <c r="AC27" s="121">
        <f t="shared" si="7"/>
        <v>2.8075062640261262E-2</v>
      </c>
      <c r="AD27" s="156">
        <f>Poor!AD27</f>
        <v>0.25</v>
      </c>
      <c r="AE27" s="121">
        <f t="shared" si="8"/>
        <v>2.8075062640261262E-2</v>
      </c>
      <c r="AF27" s="122">
        <f t="shared" si="10"/>
        <v>0.25</v>
      </c>
      <c r="AG27" s="121">
        <f t="shared" si="11"/>
        <v>2.8075062640261262E-2</v>
      </c>
      <c r="AH27" s="123">
        <f t="shared" si="12"/>
        <v>1</v>
      </c>
      <c r="AI27" s="184">
        <f t="shared" si="13"/>
        <v>2.8075062640261262E-2</v>
      </c>
      <c r="AJ27" s="120">
        <f t="shared" si="14"/>
        <v>2.8075062640261262E-2</v>
      </c>
      <c r="AK27" s="119">
        <f t="shared" si="15"/>
        <v>2.8075062640261262E-2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0.20451709838107096</v>
      </c>
      <c r="C28" s="102">
        <f>IF([1]Summ!$K1066="",0,[1]Summ!$K1066)</f>
        <v>-0.20451709838107096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0.21656722361145486</v>
      </c>
      <c r="K28" s="22">
        <f t="shared" si="4"/>
        <v>0.20451709838107096</v>
      </c>
      <c r="L28" s="22">
        <f t="shared" si="5"/>
        <v>0.20451709838107096</v>
      </c>
      <c r="M28" s="228">
        <f t="shared" si="6"/>
        <v>0.21656722361145486</v>
      </c>
      <c r="N28" s="233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0.86626889444581945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0.43313444722290972</v>
      </c>
      <c r="AF28" s="122">
        <f t="shared" si="10"/>
        <v>0.5</v>
      </c>
      <c r="AG28" s="121">
        <f t="shared" si="11"/>
        <v>0.43313444722290972</v>
      </c>
      <c r="AH28" s="123">
        <f t="shared" si="12"/>
        <v>1</v>
      </c>
      <c r="AI28" s="184">
        <f t="shared" si="13"/>
        <v>0.21656722361145486</v>
      </c>
      <c r="AJ28" s="120">
        <f t="shared" si="14"/>
        <v>0</v>
      </c>
      <c r="AK28" s="119">
        <f t="shared" si="15"/>
        <v>0.43313444722290972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0.52040232627646332</v>
      </c>
      <c r="C29" s="102">
        <f>IF([1]Summ!$K1067="",0,[1]Summ!$K1067)</f>
        <v>-3.3655211344363764E-2</v>
      </c>
      <c r="D29" s="24">
        <f t="shared" si="0"/>
        <v>0.48674711493209954</v>
      </c>
      <c r="E29" s="75">
        <f>Middle!E29</f>
        <v>1</v>
      </c>
      <c r="F29" s="22"/>
      <c r="H29" s="24">
        <f t="shared" si="1"/>
        <v>1</v>
      </c>
      <c r="I29" s="22">
        <f t="shared" si="2"/>
        <v>0.48674711493209954</v>
      </c>
      <c r="J29" s="24">
        <f>IF(I$32&lt;=1+I131,I29,B29*H29+J$33*(I29-B29*H29))</f>
        <v>0.52238528767462955</v>
      </c>
      <c r="K29" s="22">
        <f t="shared" si="4"/>
        <v>0.52040232627646332</v>
      </c>
      <c r="L29" s="22">
        <f t="shared" si="5"/>
        <v>0.52040232627646332</v>
      </c>
      <c r="M29" s="175">
        <f t="shared" si="6"/>
        <v>0.52238528767462955</v>
      </c>
      <c r="N29" s="233"/>
      <c r="P29" s="22"/>
      <c r="V29" s="56"/>
      <c r="W29" s="110"/>
      <c r="X29" s="118"/>
      <c r="Y29" s="184">
        <f t="shared" si="9"/>
        <v>2.0895411506985182</v>
      </c>
      <c r="Z29" s="156">
        <f>Poor!Z29</f>
        <v>0.25</v>
      </c>
      <c r="AA29" s="121">
        <f t="shared" si="16"/>
        <v>0.52238528767462955</v>
      </c>
      <c r="AB29" s="156">
        <f>Poor!AB29</f>
        <v>0.25</v>
      </c>
      <c r="AC29" s="121">
        <f t="shared" si="7"/>
        <v>0.52238528767462955</v>
      </c>
      <c r="AD29" s="156">
        <f>Poor!AD29</f>
        <v>0.25</v>
      </c>
      <c r="AE29" s="121">
        <f t="shared" si="8"/>
        <v>0.52238528767462955</v>
      </c>
      <c r="AF29" s="122">
        <f t="shared" si="10"/>
        <v>0.25</v>
      </c>
      <c r="AG29" s="121">
        <f t="shared" si="11"/>
        <v>0.52238528767462955</v>
      </c>
      <c r="AH29" s="123">
        <f t="shared" si="12"/>
        <v>1</v>
      </c>
      <c r="AI29" s="184">
        <f t="shared" si="13"/>
        <v>0.52238528767462955</v>
      </c>
      <c r="AJ29" s="120">
        <f t="shared" si="14"/>
        <v>0.52238528767462955</v>
      </c>
      <c r="AK29" s="119">
        <f t="shared" si="15"/>
        <v>0.52238528767462955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0.42487156288916561</v>
      </c>
      <c r="C30" s="65"/>
      <c r="D30" s="24">
        <f>(D119-B124)</f>
        <v>11.901416064040815</v>
      </c>
      <c r="E30" s="75">
        <f>Middle!E30</f>
        <v>1</v>
      </c>
      <c r="H30" s="96">
        <f>(E30*F$7/F$9)</f>
        <v>1</v>
      </c>
      <c r="I30" s="29">
        <f>IF(E30&gt;=1,I119-I124,MIN(I119-I124,B30*H30))</f>
        <v>11.901416064040815</v>
      </c>
      <c r="J30" s="235">
        <f>IF(I$32&lt;=$B$32,I30,$B$32-SUM(J6:J29))</f>
        <v>0.45855730186017896</v>
      </c>
      <c r="K30" s="22">
        <f t="shared" si="4"/>
        <v>0.42487156288916561</v>
      </c>
      <c r="L30" s="22">
        <f>IF(L124=L119,0,IF(K30="",0,(L119-L124)/(B119-B124)*K30))</f>
        <v>0.42487156288916561</v>
      </c>
      <c r="M30" s="175">
        <f t="shared" si="6"/>
        <v>0.45855730186017896</v>
      </c>
      <c r="N30" s="166" t="s">
        <v>86</v>
      </c>
      <c r="O30" s="2"/>
      <c r="P30" s="22"/>
      <c r="V30" s="56"/>
      <c r="W30" s="110"/>
      <c r="X30" s="118"/>
      <c r="Y30" s="184">
        <f>M30*4</f>
        <v>1.8342292074407158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1.800950945959787E-2</v>
      </c>
      <c r="AC30" s="188">
        <f>IF(AC79*4/$I$83+SUM(AC6:AC29)&lt;1,AC79*4/$I$83,1-SUM(AC6:AC29))</f>
        <v>3.3033568262474278E-2</v>
      </c>
      <c r="AD30" s="122">
        <f>IF($Y30=0,0,AE30/($Y$30))</f>
        <v>-0.24528101399984406</v>
      </c>
      <c r="AE30" s="188">
        <f>IF(AE79*4/$I$83+SUM(AE6:AE29)&lt;1,AE79*4/$I$83,1-SUM(AE6:AE29))</f>
        <v>-0.4499015999091891</v>
      </c>
      <c r="AF30" s="122">
        <f>IF($Y30=0,0,AG30/($Y$30))</f>
        <v>-0.20063822274900633</v>
      </c>
      <c r="AG30" s="188">
        <f>IF(AG79*4/$I$83+SUM(AG6:AG29)&lt;1,AG79*4/$I$83,1-SUM(AG6:AG29))</f>
        <v>-0.36801648829522371</v>
      </c>
      <c r="AH30" s="123">
        <f t="shared" si="12"/>
        <v>-0.42790972728925253</v>
      </c>
      <c r="AI30" s="184">
        <f t="shared" si="13"/>
        <v>-0.19622112998548463</v>
      </c>
      <c r="AJ30" s="120">
        <f t="shared" si="14"/>
        <v>1.6516784131237139E-2</v>
      </c>
      <c r="AK30" s="119">
        <f t="shared" si="15"/>
        <v>-0.4089590441022064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-0.6933239069708832</v>
      </c>
      <c r="M31" s="178">
        <f t="shared" si="6"/>
        <v>0</v>
      </c>
      <c r="N31" s="167">
        <f>M31*I83</f>
        <v>0</v>
      </c>
      <c r="P31" s="22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1.6933239069708832</v>
      </c>
      <c r="C32" s="29">
        <f>SUM(C6:C31)</f>
        <v>0.5717209953804181</v>
      </c>
      <c r="D32" s="24">
        <f>SUM(D6:D30)</f>
        <v>13.74158940350295</v>
      </c>
      <c r="E32" s="2"/>
      <c r="F32" s="2"/>
      <c r="H32" s="17"/>
      <c r="I32" s="22">
        <f>SUM(I6:I30)</f>
        <v>13.74158940350295</v>
      </c>
      <c r="J32" s="17"/>
      <c r="L32" s="22">
        <f>SUM(L6:L30)</f>
        <v>1.6933239069708832</v>
      </c>
      <c r="M32" s="23"/>
      <c r="N32" s="56"/>
      <c r="O32" s="2"/>
      <c r="P32" s="22"/>
      <c r="V32" s="56"/>
      <c r="W32" s="110"/>
      <c r="X32" s="118"/>
      <c r="Y32" s="115">
        <f>SUM(Y6:Y31)</f>
        <v>6.6191137273826541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-5.8919891421162399E-2</v>
      </c>
      <c r="K33" s="14"/>
      <c r="L33" s="11"/>
      <c r="M33" s="30"/>
      <c r="N33" s="168" t="s">
        <v>87</v>
      </c>
      <c r="O33" s="2"/>
      <c r="P33" s="2"/>
      <c r="R33" s="180">
        <v>57052</v>
      </c>
      <c r="S33" s="180">
        <v>64618</v>
      </c>
      <c r="T33" s="22">
        <f>S33/R33</f>
        <v>1.1326158592161537</v>
      </c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R34" s="180">
        <v>17060</v>
      </c>
      <c r="S34" s="180">
        <v>19322</v>
      </c>
      <c r="T34" s="22">
        <f t="shared" ref="T34:T37" si="24">S34/R34</f>
        <v>1.132590855803048</v>
      </c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180">
        <v>31038</v>
      </c>
      <c r="S35" s="180">
        <v>35155</v>
      </c>
      <c r="T35" s="22">
        <f t="shared" si="24"/>
        <v>1.1326438559185514</v>
      </c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R36" s="180">
        <v>58782</v>
      </c>
      <c r="S36" s="180">
        <v>66578</v>
      </c>
      <c r="T36" s="22">
        <f t="shared" si="24"/>
        <v>1.1326256336973903</v>
      </c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other: Sheep hides</v>
      </c>
      <c r="B37" s="104">
        <f>IF([1]Summ!$J1072="",0,[1]Summ!$J1072)</f>
        <v>15</v>
      </c>
      <c r="C37" s="104">
        <f>IF([1]Summ!$K1072="",0,[1]Summ!$K1072)</f>
        <v>0</v>
      </c>
      <c r="D37" s="38">
        <f t="shared" ref="D37:D64" si="25">B37+C37</f>
        <v>15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15</v>
      </c>
      <c r="J37" s="38">
        <f>J91*I$83</f>
        <v>15</v>
      </c>
      <c r="K37" s="40">
        <f t="shared" ref="K37:K52" si="28">(B37/B$65)</f>
        <v>1.5525418992245053E-4</v>
      </c>
      <c r="L37" s="22">
        <f t="shared" ref="L37:L52" si="29">(K37*H37)</f>
        <v>1.5525418992245053E-4</v>
      </c>
      <c r="M37" s="24">
        <f t="shared" ref="M37:M52" si="30">J37/B$65</f>
        <v>1.5525418992245053E-4</v>
      </c>
      <c r="N37" s="2"/>
      <c r="O37" s="2"/>
      <c r="P37" s="2"/>
      <c r="Q37" s="2"/>
      <c r="R37" s="180">
        <v>69014</v>
      </c>
      <c r="S37" s="180">
        <v>78166</v>
      </c>
      <c r="T37" s="224">
        <f t="shared" si="24"/>
        <v>1.1326107746254384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15</v>
      </c>
      <c r="AH37" s="123">
        <f>SUM(Z37,AB37,AD37,AF37)</f>
        <v>1</v>
      </c>
      <c r="AI37" s="112">
        <f>SUM(AA37,AC37,AE37,AG37)</f>
        <v>15</v>
      </c>
      <c r="AJ37" s="148">
        <f>(AA37+AC37)</f>
        <v>0</v>
      </c>
      <c r="AK37" s="147">
        <f>(AE37+AG37)</f>
        <v>15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Other: cattle hides</v>
      </c>
      <c r="B38" s="104">
        <f>IF([1]Summ!$J1073="",0,[1]Summ!$J1073)</f>
        <v>50</v>
      </c>
      <c r="C38" s="104">
        <f>IF([1]Summ!$K1073="",0,[1]Summ!$K1073)</f>
        <v>0</v>
      </c>
      <c r="D38" s="38">
        <f t="shared" si="25"/>
        <v>50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50</v>
      </c>
      <c r="J38" s="38">
        <f t="shared" ref="J38:J64" si="33">J92*I$83</f>
        <v>50.000000000000007</v>
      </c>
      <c r="K38" s="40">
        <f t="shared" si="28"/>
        <v>5.1751396640816849E-4</v>
      </c>
      <c r="L38" s="22">
        <f t="shared" si="29"/>
        <v>5.1751396640816849E-4</v>
      </c>
      <c r="M38" s="24">
        <f t="shared" si="30"/>
        <v>5.1751396640816849E-4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50.000000000000007</v>
      </c>
      <c r="AH38" s="123">
        <f t="shared" ref="AH38:AI58" si="35">SUM(Z38,AB38,AD38,AF38)</f>
        <v>1</v>
      </c>
      <c r="AI38" s="112">
        <f t="shared" si="35"/>
        <v>50.000000000000007</v>
      </c>
      <c r="AJ38" s="148">
        <f t="shared" ref="AJ38:AJ64" si="36">(AA38+AC38)</f>
        <v>0</v>
      </c>
      <c r="AK38" s="147">
        <f t="shared" ref="AK38:AK64" si="37">(AE38+AG38)</f>
        <v>50.000000000000007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f>IF([1]Summ!$J1074="",0,[1]Summ!$J1074)</f>
        <v>20000</v>
      </c>
      <c r="C39" s="104">
        <f>IF([1]Summ!$K1074="",0,[1]Summ!$K1074)</f>
        <v>-7500</v>
      </c>
      <c r="D39" s="38">
        <f t="shared" si="25"/>
        <v>12500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12500</v>
      </c>
      <c r="J39" s="38">
        <f t="shared" si="33"/>
        <v>20441.89918565872</v>
      </c>
      <c r="K39" s="40">
        <f t="shared" si="28"/>
        <v>0.20700558656326737</v>
      </c>
      <c r="L39" s="22">
        <f t="shared" si="29"/>
        <v>0.20700558656326737</v>
      </c>
      <c r="M39" s="24">
        <f t="shared" si="30"/>
        <v>0.21157936656972307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18">
        <f>X8</f>
        <v>1</v>
      </c>
      <c r="Y39" s="110"/>
      <c r="Z39" s="122">
        <f>Z8</f>
        <v>0.54408004789949371</v>
      </c>
      <c r="AA39" s="147">
        <f>$J39*Z39</f>
        <v>11122.029488089818</v>
      </c>
      <c r="AB39" s="122">
        <f>AB8</f>
        <v>0.45591995210050629</v>
      </c>
      <c r="AC39" s="147">
        <f>$J39*AB39</f>
        <v>9319.8696975689018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20441.89918565872</v>
      </c>
      <c r="AJ39" s="148">
        <f t="shared" si="36"/>
        <v>20441.89918565872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f>IF([1]Summ!$J1075="",0,[1]Summ!$J1075)</f>
        <v>7500</v>
      </c>
      <c r="C40" s="104">
        <f>IF([1]Summ!$K1075="",0,[1]Summ!$K1075)</f>
        <v>2250</v>
      </c>
      <c r="D40" s="38">
        <f t="shared" si="25"/>
        <v>9750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9750</v>
      </c>
      <c r="J40" s="38">
        <f t="shared" si="33"/>
        <v>7367.4302443023853</v>
      </c>
      <c r="K40" s="40">
        <f t="shared" si="28"/>
        <v>7.762709496122526E-2</v>
      </c>
      <c r="L40" s="22">
        <f t="shared" si="29"/>
        <v>7.762709496122526E-2</v>
      </c>
      <c r="M40" s="24">
        <f t="shared" si="30"/>
        <v>7.6254960959288576E-2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18">
        <f>X9</f>
        <v>1</v>
      </c>
      <c r="Y40" s="110"/>
      <c r="Z40" s="122">
        <f>Z9</f>
        <v>0.54408004789949371</v>
      </c>
      <c r="AA40" s="147">
        <f>$J40*Z40</f>
        <v>4008.4718002162203</v>
      </c>
      <c r="AB40" s="122">
        <f>AB9</f>
        <v>0.45591995210050629</v>
      </c>
      <c r="AC40" s="147">
        <f>$J40*AB40</f>
        <v>3358.9584440861649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7367.4302443023853</v>
      </c>
      <c r="AJ40" s="148">
        <f t="shared" si="36"/>
        <v>7367.4302443023853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13609.75</v>
      </c>
      <c r="C41" s="104">
        <f>IF([1]Summ!$K1076="",0,[1]Summ!$K1076)</f>
        <v>-13609.75</v>
      </c>
      <c r="D41" s="38">
        <f t="shared" si="25"/>
        <v>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0</v>
      </c>
      <c r="J41" s="38">
        <f t="shared" si="33"/>
        <v>14411.634992269164</v>
      </c>
      <c r="K41" s="40">
        <f t="shared" si="28"/>
        <v>0.14086471408647142</v>
      </c>
      <c r="L41" s="22">
        <f t="shared" si="29"/>
        <v>0.14086471408647142</v>
      </c>
      <c r="M41" s="24">
        <f t="shared" si="30"/>
        <v>0.14916444774551937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18">
        <f>X11</f>
        <v>1</v>
      </c>
      <c r="Y41" s="110"/>
      <c r="Z41" s="122">
        <f>Z11</f>
        <v>0.54408004789949371</v>
      </c>
      <c r="AA41" s="147">
        <f>$J41*Z41</f>
        <v>7841.0830569038262</v>
      </c>
      <c r="AB41" s="122">
        <f>AB11</f>
        <v>0.45591995210050623</v>
      </c>
      <c r="AC41" s="147">
        <f>$J41*AB41</f>
        <v>6570.5519353653372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14411.634992269162</v>
      </c>
      <c r="AJ41" s="148">
        <f t="shared" si="36"/>
        <v>14411.634992269162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Onions: kg produced</v>
      </c>
      <c r="B42" s="104">
        <f>IF([1]Summ!$J1077="",0,[1]Summ!$J1077)</f>
        <v>420</v>
      </c>
      <c r="C42" s="104">
        <f>IF([1]Summ!$K1077="",0,[1]Summ!$K1077)</f>
        <v>0</v>
      </c>
      <c r="D42" s="38">
        <f t="shared" si="25"/>
        <v>420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420</v>
      </c>
      <c r="J42" s="38">
        <f t="shared" si="33"/>
        <v>419.99999999999994</v>
      </c>
      <c r="K42" s="40">
        <f t="shared" si="28"/>
        <v>4.3471173178286152E-3</v>
      </c>
      <c r="L42" s="22">
        <f t="shared" si="29"/>
        <v>4.3471173178286152E-3</v>
      </c>
      <c r="M42" s="24">
        <f t="shared" si="30"/>
        <v>4.3471173178286143E-3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104.99999999999999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209.99999999999997</v>
      </c>
      <c r="AF42" s="122">
        <f t="shared" si="31"/>
        <v>0.25</v>
      </c>
      <c r="AG42" s="147">
        <f t="shared" si="34"/>
        <v>104.99999999999999</v>
      </c>
      <c r="AH42" s="123">
        <f t="shared" si="35"/>
        <v>1</v>
      </c>
      <c r="AI42" s="112">
        <f t="shared" si="35"/>
        <v>419.99999999999994</v>
      </c>
      <c r="AJ42" s="148">
        <f t="shared" si="36"/>
        <v>104.99999999999999</v>
      </c>
      <c r="AK42" s="147">
        <f t="shared" si="37"/>
        <v>314.99999999999994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Beans: kg produced</v>
      </c>
      <c r="B43" s="104">
        <f>IF([1]Summ!$J1078="",0,[1]Summ!$J1078)</f>
        <v>20</v>
      </c>
      <c r="C43" s="104">
        <f>IF([1]Summ!$K1078="",0,[1]Summ!$K1078)</f>
        <v>80</v>
      </c>
      <c r="D43" s="38">
        <f t="shared" si="25"/>
        <v>100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100</v>
      </c>
      <c r="J43" s="38">
        <f t="shared" si="33"/>
        <v>15.286408686307007</v>
      </c>
      <c r="K43" s="40">
        <f t="shared" si="28"/>
        <v>2.0700558656326737E-4</v>
      </c>
      <c r="L43" s="22">
        <f t="shared" si="29"/>
        <v>2.0700558656326737E-4</v>
      </c>
      <c r="M43" s="24">
        <f t="shared" si="30"/>
        <v>1.5821859982774038E-4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3.8216021715767519</v>
      </c>
      <c r="AB43" s="156">
        <f>Poor!AB43</f>
        <v>0.25</v>
      </c>
      <c r="AC43" s="147">
        <f t="shared" si="39"/>
        <v>3.8216021715767519</v>
      </c>
      <c r="AD43" s="156">
        <f>Poor!AD43</f>
        <v>0.25</v>
      </c>
      <c r="AE43" s="147">
        <f t="shared" si="40"/>
        <v>3.8216021715767519</v>
      </c>
      <c r="AF43" s="122">
        <f t="shared" si="31"/>
        <v>0.25</v>
      </c>
      <c r="AG43" s="147">
        <f t="shared" si="34"/>
        <v>3.8216021715767519</v>
      </c>
      <c r="AH43" s="123">
        <f t="shared" si="35"/>
        <v>1</v>
      </c>
      <c r="AI43" s="112">
        <f t="shared" si="35"/>
        <v>15.286408686307007</v>
      </c>
      <c r="AJ43" s="148">
        <f t="shared" si="36"/>
        <v>7.6432043431535037</v>
      </c>
      <c r="AK43" s="147">
        <f t="shared" si="37"/>
        <v>7.6432043431535037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 xml:space="preserve">Other root crops: Beetroot </v>
      </c>
      <c r="B44" s="104">
        <f>IF([1]Summ!$J1079="",0,[1]Summ!$J1079)</f>
        <v>126</v>
      </c>
      <c r="C44" s="104">
        <f>IF([1]Summ!$K1079="",0,[1]Summ!$K1079)</f>
        <v>-126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133.42390631906648</v>
      </c>
      <c r="K44" s="40">
        <f t="shared" si="28"/>
        <v>1.3041351953485844E-3</v>
      </c>
      <c r="L44" s="22">
        <f t="shared" si="29"/>
        <v>1.3041351953485844E-3</v>
      </c>
      <c r="M44" s="24">
        <f t="shared" si="30"/>
        <v>1.3809746994570397E-3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33.355976579766619</v>
      </c>
      <c r="AB44" s="156">
        <f>Poor!AB44</f>
        <v>0.25</v>
      </c>
      <c r="AC44" s="147">
        <f t="shared" si="39"/>
        <v>33.355976579766619</v>
      </c>
      <c r="AD44" s="156">
        <f>Poor!AD44</f>
        <v>0.25</v>
      </c>
      <c r="AE44" s="147">
        <f t="shared" si="40"/>
        <v>33.355976579766619</v>
      </c>
      <c r="AF44" s="122">
        <f t="shared" si="31"/>
        <v>0.25</v>
      </c>
      <c r="AG44" s="147">
        <f t="shared" si="34"/>
        <v>33.355976579766619</v>
      </c>
      <c r="AH44" s="123">
        <f t="shared" si="35"/>
        <v>1</v>
      </c>
      <c r="AI44" s="112">
        <f t="shared" si="35"/>
        <v>133.42390631906648</v>
      </c>
      <c r="AJ44" s="148">
        <f t="shared" si="36"/>
        <v>66.711953159533238</v>
      </c>
      <c r="AK44" s="147">
        <f t="shared" si="37"/>
        <v>66.711953159533238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 xml:space="preserve">Tomato: </v>
      </c>
      <c r="B45" s="104">
        <f>IF([1]Summ!$J1080="",0,[1]Summ!$J1080)</f>
        <v>50</v>
      </c>
      <c r="C45" s="104">
        <f>IF([1]Summ!$K1080="",0,[1]Summ!$K1080)</f>
        <v>-50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>
        <f t="shared" si="33"/>
        <v>52.945994571058122</v>
      </c>
      <c r="K45" s="40">
        <f t="shared" si="28"/>
        <v>5.1751396640816849E-4</v>
      </c>
      <c r="L45" s="22">
        <f t="shared" si="29"/>
        <v>5.1751396640816849E-4</v>
      </c>
      <c r="M45" s="24">
        <f t="shared" si="30"/>
        <v>5.4800583311787282E-4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13.236498642764531</v>
      </c>
      <c r="AB45" s="156">
        <f>Poor!AB45</f>
        <v>0.25</v>
      </c>
      <c r="AC45" s="147">
        <f t="shared" si="39"/>
        <v>13.236498642764531</v>
      </c>
      <c r="AD45" s="156">
        <f>Poor!AD45</f>
        <v>0.25</v>
      </c>
      <c r="AE45" s="147">
        <f t="shared" si="40"/>
        <v>13.236498642764531</v>
      </c>
      <c r="AF45" s="122">
        <f t="shared" si="31"/>
        <v>0.25</v>
      </c>
      <c r="AG45" s="147">
        <f t="shared" si="34"/>
        <v>13.236498642764531</v>
      </c>
      <c r="AH45" s="123">
        <f t="shared" si="35"/>
        <v>1</v>
      </c>
      <c r="AI45" s="112">
        <f t="shared" si="35"/>
        <v>52.945994571058122</v>
      </c>
      <c r="AJ45" s="148">
        <f t="shared" si="36"/>
        <v>26.472997285529061</v>
      </c>
      <c r="AK45" s="147">
        <f t="shared" si="37"/>
        <v>26.472997285529061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Leafy green vegetables (spinach etc)</v>
      </c>
      <c r="B46" s="104">
        <f>IF([1]Summ!$J1081="",0,[1]Summ!$J1081)</f>
        <v>231</v>
      </c>
      <c r="C46" s="104">
        <f>IF([1]Summ!$K1081="",0,[1]Summ!$K1081)</f>
        <v>-231</v>
      </c>
      <c r="D46" s="38">
        <f t="shared" si="25"/>
        <v>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0</v>
      </c>
      <c r="J46" s="38">
        <f t="shared" si="33"/>
        <v>244.61049491828851</v>
      </c>
      <c r="K46" s="40">
        <f t="shared" si="28"/>
        <v>2.390914524805738E-3</v>
      </c>
      <c r="L46" s="22">
        <f t="shared" si="29"/>
        <v>2.390914524805738E-3</v>
      </c>
      <c r="M46" s="24">
        <f t="shared" si="30"/>
        <v>2.5317869490045723E-3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61.152623729572127</v>
      </c>
      <c r="AB46" s="156">
        <f>Poor!AB46</f>
        <v>0.25</v>
      </c>
      <c r="AC46" s="147">
        <f t="shared" si="39"/>
        <v>61.152623729572127</v>
      </c>
      <c r="AD46" s="156">
        <f>Poor!AD46</f>
        <v>0.25</v>
      </c>
      <c r="AE46" s="147">
        <f t="shared" si="40"/>
        <v>61.152623729572127</v>
      </c>
      <c r="AF46" s="122">
        <f t="shared" si="31"/>
        <v>0.25</v>
      </c>
      <c r="AG46" s="147">
        <f t="shared" si="34"/>
        <v>61.152623729572127</v>
      </c>
      <c r="AH46" s="123">
        <f t="shared" si="35"/>
        <v>1</v>
      </c>
      <c r="AI46" s="112">
        <f t="shared" si="35"/>
        <v>244.61049491828851</v>
      </c>
      <c r="AJ46" s="148">
        <f t="shared" si="36"/>
        <v>122.30524745914425</v>
      </c>
      <c r="AK46" s="147">
        <f t="shared" si="37"/>
        <v>122.30524745914425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crop: pumpkin</v>
      </c>
      <c r="B47" s="104">
        <f>IF([1]Summ!$J1082="",0,[1]Summ!$J1082)</f>
        <v>625</v>
      </c>
      <c r="C47" s="104">
        <f>IF([1]Summ!$K1082="",0,[1]Summ!$K1082)</f>
        <v>-625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0</v>
      </c>
      <c r="J47" s="38">
        <f t="shared" si="33"/>
        <v>661.82493213822659</v>
      </c>
      <c r="K47" s="40">
        <f t="shared" si="28"/>
        <v>6.4689245801021053E-3</v>
      </c>
      <c r="L47" s="22">
        <f t="shared" si="29"/>
        <v>6.4689245801021053E-3</v>
      </c>
      <c r="M47" s="24">
        <f t="shared" si="30"/>
        <v>6.8500729139734113E-3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165.45623303455665</v>
      </c>
      <c r="AB47" s="156">
        <f>Poor!AB47</f>
        <v>0.25</v>
      </c>
      <c r="AC47" s="147">
        <f t="shared" si="39"/>
        <v>165.45623303455665</v>
      </c>
      <c r="AD47" s="156">
        <f>Poor!AD47</f>
        <v>0.25</v>
      </c>
      <c r="AE47" s="147">
        <f t="shared" si="40"/>
        <v>165.45623303455665</v>
      </c>
      <c r="AF47" s="122">
        <f t="shared" si="31"/>
        <v>0.25</v>
      </c>
      <c r="AG47" s="147">
        <f t="shared" si="34"/>
        <v>165.45623303455665</v>
      </c>
      <c r="AH47" s="123">
        <f t="shared" si="35"/>
        <v>1</v>
      </c>
      <c r="AI47" s="112">
        <f t="shared" si="35"/>
        <v>661.82493213822659</v>
      </c>
      <c r="AJ47" s="148">
        <f t="shared" si="36"/>
        <v>330.91246606911329</v>
      </c>
      <c r="AK47" s="147">
        <f t="shared" si="37"/>
        <v>330.91246606911329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Other crop: Carrots</v>
      </c>
      <c r="B48" s="104">
        <f>IF([1]Summ!$J1083="",0,[1]Summ!$J1083)</f>
        <v>245</v>
      </c>
      <c r="C48" s="104">
        <f>IF([1]Summ!$K1083="",0,[1]Summ!$K1083)</f>
        <v>0</v>
      </c>
      <c r="D48" s="38">
        <f t="shared" si="25"/>
        <v>245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245</v>
      </c>
      <c r="J48" s="38">
        <f t="shared" si="33"/>
        <v>245</v>
      </c>
      <c r="K48" s="40">
        <f t="shared" si="28"/>
        <v>2.5358184354000255E-3</v>
      </c>
      <c r="L48" s="22">
        <f t="shared" si="29"/>
        <v>2.5358184354000255E-3</v>
      </c>
      <c r="M48" s="24">
        <f t="shared" si="30"/>
        <v>2.5358184354000255E-3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61.25</v>
      </c>
      <c r="AB48" s="156">
        <f>Poor!AB48</f>
        <v>0.25</v>
      </c>
      <c r="AC48" s="147">
        <f t="shared" si="39"/>
        <v>61.25</v>
      </c>
      <c r="AD48" s="156">
        <f>Poor!AD48</f>
        <v>0.25</v>
      </c>
      <c r="AE48" s="147">
        <f t="shared" si="40"/>
        <v>61.25</v>
      </c>
      <c r="AF48" s="122">
        <f t="shared" si="31"/>
        <v>0.25</v>
      </c>
      <c r="AG48" s="147">
        <f t="shared" si="34"/>
        <v>61.25</v>
      </c>
      <c r="AH48" s="123">
        <f t="shared" si="35"/>
        <v>1</v>
      </c>
      <c r="AI48" s="112">
        <f t="shared" si="35"/>
        <v>245</v>
      </c>
      <c r="AJ48" s="148">
        <f t="shared" si="36"/>
        <v>122.5</v>
      </c>
      <c r="AK48" s="147">
        <f t="shared" si="37"/>
        <v>122.5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WILD FOODS -- see worksheet Data 3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Small business -- see Data2</v>
      </c>
      <c r="B50" s="104">
        <f>IF([1]Summ!$J1085="",0,[1]Summ!$J1085)</f>
        <v>32004</v>
      </c>
      <c r="C50" s="104">
        <f>IF([1]Summ!$K1085="",0,[1]Summ!$K1085)</f>
        <v>0</v>
      </c>
      <c r="D50" s="38">
        <f t="shared" si="25"/>
        <v>32004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32004</v>
      </c>
      <c r="J50" s="38">
        <f t="shared" si="33"/>
        <v>32004</v>
      </c>
      <c r="K50" s="40">
        <f t="shared" si="28"/>
        <v>0.33125033961854045</v>
      </c>
      <c r="L50" s="22">
        <f t="shared" si="29"/>
        <v>0.33125033961854045</v>
      </c>
      <c r="M50" s="24">
        <f t="shared" si="30"/>
        <v>0.33125033961854045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8001</v>
      </c>
      <c r="AB50" s="156">
        <f>Poor!AB55</f>
        <v>0.25</v>
      </c>
      <c r="AC50" s="147">
        <f t="shared" si="39"/>
        <v>8001</v>
      </c>
      <c r="AD50" s="156">
        <f>Poor!AD55</f>
        <v>0.25</v>
      </c>
      <c r="AE50" s="147">
        <f t="shared" si="40"/>
        <v>8001</v>
      </c>
      <c r="AF50" s="122">
        <f t="shared" si="31"/>
        <v>0.25</v>
      </c>
      <c r="AG50" s="147">
        <f t="shared" si="34"/>
        <v>8001</v>
      </c>
      <c r="AH50" s="123">
        <f t="shared" si="35"/>
        <v>1</v>
      </c>
      <c r="AI50" s="112">
        <f t="shared" si="35"/>
        <v>32004</v>
      </c>
      <c r="AJ50" s="148">
        <f t="shared" si="36"/>
        <v>16002</v>
      </c>
      <c r="AK50" s="147">
        <f t="shared" si="37"/>
        <v>16002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Social development -- see Data2</v>
      </c>
      <c r="B51" s="104">
        <f>IF([1]Summ!$J1086="",0,[1]Summ!$J1086)</f>
        <v>13920</v>
      </c>
      <c r="C51" s="104">
        <f>IF([1]Summ!$K1086="",0,[1]Summ!$K1086)</f>
        <v>0</v>
      </c>
      <c r="D51" s="38">
        <f t="shared" si="25"/>
        <v>13920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13920</v>
      </c>
      <c r="J51" s="38">
        <f t="shared" si="33"/>
        <v>13920</v>
      </c>
      <c r="K51" s="40">
        <f t="shared" si="28"/>
        <v>0.14407588824803411</v>
      </c>
      <c r="L51" s="22">
        <f t="shared" si="29"/>
        <v>0.14407588824803411</v>
      </c>
      <c r="M51" s="24">
        <f t="shared" si="30"/>
        <v>0.14407588824803411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3480</v>
      </c>
      <c r="AB51" s="156">
        <f>Poor!AB56</f>
        <v>0.25</v>
      </c>
      <c r="AC51" s="147">
        <f t="shared" si="39"/>
        <v>3480</v>
      </c>
      <c r="AD51" s="156">
        <f>Poor!AD56</f>
        <v>0.25</v>
      </c>
      <c r="AE51" s="147">
        <f t="shared" si="40"/>
        <v>3480</v>
      </c>
      <c r="AF51" s="122">
        <f t="shared" si="31"/>
        <v>0.25</v>
      </c>
      <c r="AG51" s="147">
        <f t="shared" si="34"/>
        <v>3480</v>
      </c>
      <c r="AH51" s="123">
        <f t="shared" si="35"/>
        <v>1</v>
      </c>
      <c r="AI51" s="112">
        <f t="shared" si="35"/>
        <v>13920</v>
      </c>
      <c r="AJ51" s="148">
        <f t="shared" si="36"/>
        <v>6960</v>
      </c>
      <c r="AK51" s="147">
        <f t="shared" si="37"/>
        <v>6960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Public works -- see Data2</v>
      </c>
      <c r="B52" s="104">
        <f>IF([1]Summ!$J1087="",0,[1]Summ!$J1087)</f>
        <v>7800</v>
      </c>
      <c r="C52" s="104">
        <f>IF([1]Summ!$K1087="",0,[1]Summ!$K1087)</f>
        <v>0</v>
      </c>
      <c r="D52" s="38">
        <f t="shared" si="25"/>
        <v>7800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7800</v>
      </c>
      <c r="J52" s="38">
        <f t="shared" si="33"/>
        <v>7800</v>
      </c>
      <c r="K52" s="40">
        <f t="shared" si="28"/>
        <v>8.0732178759674283E-2</v>
      </c>
      <c r="L52" s="22">
        <f t="shared" si="29"/>
        <v>8.0732178759674283E-2</v>
      </c>
      <c r="M52" s="24">
        <f t="shared" si="30"/>
        <v>8.0732178759674283E-2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1950</v>
      </c>
      <c r="AB52" s="156">
        <f>Poor!AB57</f>
        <v>0.25</v>
      </c>
      <c r="AC52" s="147">
        <f t="shared" si="39"/>
        <v>1950</v>
      </c>
      <c r="AD52" s="156">
        <f>Poor!AD57</f>
        <v>0.25</v>
      </c>
      <c r="AE52" s="147">
        <f t="shared" si="40"/>
        <v>1950</v>
      </c>
      <c r="AF52" s="122">
        <f t="shared" si="31"/>
        <v>0.25</v>
      </c>
      <c r="AG52" s="147">
        <f t="shared" si="34"/>
        <v>1950</v>
      </c>
      <c r="AH52" s="123">
        <f t="shared" si="35"/>
        <v>1</v>
      </c>
      <c r="AI52" s="112">
        <f t="shared" si="35"/>
        <v>7800</v>
      </c>
      <c r="AJ52" s="148">
        <f t="shared" si="36"/>
        <v>3900</v>
      </c>
      <c r="AK52" s="147">
        <f t="shared" si="37"/>
        <v>3900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Remittances: no. times per year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96615.75</v>
      </c>
      <c r="C65" s="39">
        <f>SUM(C37:C64)</f>
        <v>-19811.75</v>
      </c>
      <c r="D65" s="42">
        <f>SUM(D37:D64)</f>
        <v>76804</v>
      </c>
      <c r="E65" s="32"/>
      <c r="F65" s="32"/>
      <c r="G65" s="32"/>
      <c r="H65" s="31"/>
      <c r="I65" s="39">
        <f>SUM(I37:I64)</f>
        <v>76804</v>
      </c>
      <c r="J65" s="39">
        <f>SUM(J37:J64)</f>
        <v>97783.056158863212</v>
      </c>
      <c r="K65" s="40">
        <f>SUM(K37:K64)</f>
        <v>1</v>
      </c>
      <c r="L65" s="22">
        <f>SUM(L37:L64)</f>
        <v>1</v>
      </c>
      <c r="M65" s="24">
        <f>SUM(M37:M64)</f>
        <v>1.0120819448057197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36845.857279368101</v>
      </c>
      <c r="AB65" s="137"/>
      <c r="AC65" s="153">
        <f>SUM(AC37:AC64)</f>
        <v>33018.653011178641</v>
      </c>
      <c r="AD65" s="137"/>
      <c r="AE65" s="153">
        <f>SUM(AE37:AE64)</f>
        <v>13979.272934158236</v>
      </c>
      <c r="AF65" s="137"/>
      <c r="AG65" s="153">
        <f>SUM(AG37:AG64)</f>
        <v>13939.272934158236</v>
      </c>
      <c r="AH65" s="137"/>
      <c r="AI65" s="153">
        <f>SUM(AI37:AI64)</f>
        <v>97783.056158863212</v>
      </c>
      <c r="AJ65" s="153">
        <f>SUM(AJ37:AJ64)</f>
        <v>69864.51029054675</v>
      </c>
      <c r="AK65" s="153">
        <f>SUM(AK37:AK64)</f>
        <v>27918.545868316472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8199.5490989693317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8199.5490989693317</v>
      </c>
      <c r="J70" s="51">
        <f>J124*I$83</f>
        <v>8199.5490989693317</v>
      </c>
      <c r="K70" s="40">
        <f>B70/B$76</f>
        <v>8.4867623539322853E-2</v>
      </c>
      <c r="L70" s="22">
        <f>(L124*G$37*F$9/F$7)/B$130</f>
        <v>8.486762353932284E-2</v>
      </c>
      <c r="M70" s="24">
        <f>J70/B$76</f>
        <v>8.4867623539322853E-2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2049.8872747423329</v>
      </c>
      <c r="AB70" s="156">
        <f>Poor!AB70</f>
        <v>0.25</v>
      </c>
      <c r="AC70" s="147">
        <f>$J70*AB70</f>
        <v>2049.8872747423329</v>
      </c>
      <c r="AD70" s="156">
        <f>Poor!AD70</f>
        <v>0.25</v>
      </c>
      <c r="AE70" s="147">
        <f>$J70*AD70</f>
        <v>2049.8872747423329</v>
      </c>
      <c r="AF70" s="156">
        <f>Poor!AF70</f>
        <v>0.25</v>
      </c>
      <c r="AG70" s="147">
        <f>$J70*AF70</f>
        <v>2049.8872747423329</v>
      </c>
      <c r="AH70" s="155">
        <f>SUM(Z70,AB70,AD70,AF70)</f>
        <v>1</v>
      </c>
      <c r="AI70" s="147">
        <f>SUM(AA70,AC70,AE70,AG70)</f>
        <v>8199.5490989693317</v>
      </c>
      <c r="AJ70" s="148">
        <f>(AA70+AC70)</f>
        <v>4099.7745494846658</v>
      </c>
      <c r="AK70" s="147">
        <f>(AE70+AG70)</f>
        <v>4099.7745494846658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7789.3333333333339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7789.3333333333339</v>
      </c>
      <c r="J71" s="51">
        <f t="shared" ref="J71:J72" si="49">J125*I$83</f>
        <v>7789.3333333333339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13872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13872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1620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1620</v>
      </c>
      <c r="K73" s="40">
        <f>B73/B$76</f>
        <v>1.6767452511624658E-2</v>
      </c>
      <c r="L73" s="22">
        <f>(L127*G$37*F$9/F$7)/B$130</f>
        <v>1.6767452511624654E-2</v>
      </c>
      <c r="M73" s="24">
        <f>J73/B$76</f>
        <v>1.6767452511624658E-2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145.79999999999998</v>
      </c>
      <c r="AB73" s="156">
        <f>Poor!AB73</f>
        <v>0.09</v>
      </c>
      <c r="AC73" s="147">
        <f>$H$73*$B$73*AB73</f>
        <v>145.79999999999998</v>
      </c>
      <c r="AD73" s="156">
        <f>Poor!AD73</f>
        <v>0.23</v>
      </c>
      <c r="AE73" s="147">
        <f>$H$73*$B$73*AD73</f>
        <v>372.6</v>
      </c>
      <c r="AF73" s="156">
        <f>Poor!AF73</f>
        <v>0.59</v>
      </c>
      <c r="AG73" s="147">
        <f>$H$73*$B$73*AF73</f>
        <v>955.8</v>
      </c>
      <c r="AH73" s="155">
        <f>SUM(Z73,AB73,AD73,AF73)</f>
        <v>1</v>
      </c>
      <c r="AI73" s="147">
        <f>SUM(AA73,AC73,AE73,AG73)</f>
        <v>1620</v>
      </c>
      <c r="AJ73" s="148">
        <f>(AA73+AC73)</f>
        <v>291.59999999999997</v>
      </c>
      <c r="AK73" s="147">
        <f>(AE73+AG73)</f>
        <v>1328.4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2449.1270718232045</v>
      </c>
      <c r="C74" s="39"/>
      <c r="D74" s="38"/>
      <c r="E74" s="32"/>
      <c r="F74" s="32"/>
      <c r="G74" s="32"/>
      <c r="H74" s="31"/>
      <c r="I74" s="39">
        <f>I128*I$83</f>
        <v>68604.450901030665</v>
      </c>
      <c r="J74" s="51">
        <f>J128*I$83</f>
        <v>2643.3049421595165</v>
      </c>
      <c r="K74" s="40">
        <f>B74/B$76</f>
        <v>2.5349149303536996E-2</v>
      </c>
      <c r="L74" s="22">
        <f>(L128*G$37*F$9/F$7)/B$130</f>
        <v>2.5349149303536989E-2</v>
      </c>
      <c r="M74" s="24">
        <f>J74/B$76</f>
        <v>2.7358944500865713E-2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47.604625360423618</v>
      </c>
      <c r="AD74" s="156"/>
      <c r="AE74" s="147">
        <f>AE30*$I$83/4</f>
        <v>-648.35251652368538</v>
      </c>
      <c r="AF74" s="156"/>
      <c r="AG74" s="147">
        <f>AG30*$I$83/4</f>
        <v>-530.34800577855037</v>
      </c>
      <c r="AH74" s="155"/>
      <c r="AI74" s="147">
        <f>SUM(AA74,AC74,AE74,AG74)</f>
        <v>-1131.095896941812</v>
      </c>
      <c r="AJ74" s="148">
        <f>(AA74+AC74)</f>
        <v>47.604625360423618</v>
      </c>
      <c r="AK74" s="147">
        <f>(AE74+AG74)</f>
        <v>-1178.7005223022356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62685.740495874146</v>
      </c>
      <c r="C75" s="39"/>
      <c r="D75" s="38"/>
      <c r="E75" s="32"/>
      <c r="F75" s="32"/>
      <c r="G75" s="32"/>
      <c r="H75" s="31"/>
      <c r="I75" s="47"/>
      <c r="J75" s="51">
        <f>J129*I$83</f>
        <v>63658.868784401042</v>
      </c>
      <c r="K75" s="40">
        <f>B75/B$76</f>
        <v>0.64881492402505958</v>
      </c>
      <c r="L75" s="22">
        <f>(L129*G$37*F$9/F$7)/B$130</f>
        <v>0.64881492402505936</v>
      </c>
      <c r="M75" s="24">
        <f>J75/B$76</f>
        <v>0.65888707363345045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34795.970004625771</v>
      </c>
      <c r="AB75" s="158"/>
      <c r="AC75" s="149">
        <f>AA75+AC65-SUM(AC70,AC74)</f>
        <v>65717.131115701661</v>
      </c>
      <c r="AD75" s="158"/>
      <c r="AE75" s="149">
        <f>AC75+AE65-SUM(AE70,AE74)</f>
        <v>78294.86929164124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90714.60295683569</v>
      </c>
      <c r="AJ75" s="151">
        <f>AJ76-SUM(AJ70,AJ74)</f>
        <v>65717.131115701661</v>
      </c>
      <c r="AK75" s="149">
        <f>AJ75+AK76-SUM(AK70,AK74)</f>
        <v>90714.602956835704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96615.75</v>
      </c>
      <c r="C76" s="39"/>
      <c r="D76" s="38"/>
      <c r="E76" s="32"/>
      <c r="F76" s="32"/>
      <c r="G76" s="32"/>
      <c r="H76" s="31"/>
      <c r="I76" s="39">
        <f>I130*I$83</f>
        <v>76804</v>
      </c>
      <c r="J76" s="51">
        <f>J130*I$83</f>
        <v>97783.056158863212</v>
      </c>
      <c r="K76" s="40">
        <f>SUM(K70:K75)</f>
        <v>0.77579914937954408</v>
      </c>
      <c r="L76" s="22">
        <f>SUM(L70:L75)</f>
        <v>0.77579914937954386</v>
      </c>
      <c r="M76" s="24">
        <f>SUM(M70:M75)</f>
        <v>0.78788109418526364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36845.857279368101</v>
      </c>
      <c r="AB76" s="137"/>
      <c r="AC76" s="153">
        <f>AC65</f>
        <v>33018.653011178641</v>
      </c>
      <c r="AD76" s="137"/>
      <c r="AE76" s="153">
        <f>AE65</f>
        <v>13979.272934158236</v>
      </c>
      <c r="AF76" s="137"/>
      <c r="AG76" s="153">
        <f>AG65</f>
        <v>13939.272934158236</v>
      </c>
      <c r="AH76" s="137"/>
      <c r="AI76" s="153">
        <f>SUM(AA76,AC76,AE76,AG76)</f>
        <v>97783.056158863212</v>
      </c>
      <c r="AJ76" s="154">
        <f>SUM(AA76,AC76)</f>
        <v>69864.51029054675</v>
      </c>
      <c r="AK76" s="154">
        <f>SUM(AE76,AG76)</f>
        <v>27918.545868316472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7789.3333333333376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34795.970004625771</v>
      </c>
      <c r="AD78" s="112"/>
      <c r="AE78" s="112">
        <f>AC75</f>
        <v>65717.131115701661</v>
      </c>
      <c r="AF78" s="112"/>
      <c r="AG78" s="112">
        <f>AE75</f>
        <v>78294.86929164124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34795.970004625771</v>
      </c>
      <c r="AB79" s="112"/>
      <c r="AC79" s="112">
        <f>AA79-AA74+AC65-AC70</f>
        <v>65764.73574106209</v>
      </c>
      <c r="AD79" s="112"/>
      <c r="AE79" s="112">
        <f>AC79-AC74+AE65-AE70</f>
        <v>77646.516775117561</v>
      </c>
      <c r="AF79" s="112"/>
      <c r="AG79" s="112">
        <f>AE79-AE74+AG65-AG70</f>
        <v>90184.254951057141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4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5764.3939621868676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5764.3939621868676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1441.0984905467169</v>
      </c>
      <c r="AB83" s="112"/>
      <c r="AC83" s="165">
        <f>$I$83*AB82/4</f>
        <v>1441.0984905467169</v>
      </c>
      <c r="AD83" s="112"/>
      <c r="AE83" s="165">
        <f>$I$83*AD82/4</f>
        <v>1441.0984905467169</v>
      </c>
      <c r="AF83" s="112"/>
      <c r="AG83" s="165">
        <f>$I$83*AF82/4</f>
        <v>1441.0984905467169</v>
      </c>
      <c r="AH83" s="165">
        <f>SUM(AA83,AC83,AE83,AG83)</f>
        <v>5764.3939621868676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11158.140930729727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11158.140930729727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other: Sheep hides</v>
      </c>
      <c r="B91" s="75">
        <f>(B37/$B$83)</f>
        <v>2.602181616731375E-3</v>
      </c>
      <c r="C91" s="75">
        <f>(C37/$B$83)</f>
        <v>0</v>
      </c>
      <c r="D91" s="24">
        <f t="shared" ref="D91" si="51">(B91+C91)</f>
        <v>2.602181616731375E-3</v>
      </c>
      <c r="H91" s="24">
        <f>(E37*F37/G37*F$7/F$9)</f>
        <v>1</v>
      </c>
      <c r="I91" s="22">
        <f t="shared" ref="I91" si="52">(D91*H91)</f>
        <v>2.602181616731375E-3</v>
      </c>
      <c r="J91" s="24">
        <f>IF(I$32&lt;=1+I$131,I91,L91+J$33*(I91-L91))</f>
        <v>2.602181616731375E-3</v>
      </c>
      <c r="K91" s="22">
        <f t="shared" ref="K91" si="53">(B91)</f>
        <v>2.602181616731375E-3</v>
      </c>
      <c r="L91" s="22">
        <f t="shared" ref="L91" si="54">(K91*H91)</f>
        <v>2.602181616731375E-3</v>
      </c>
      <c r="M91" s="231">
        <f t="shared" si="50"/>
        <v>2.602181616731375E-3</v>
      </c>
      <c r="N91" s="233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cattle hides</v>
      </c>
      <c r="B92" s="75">
        <f t="shared" ref="B92:C92" si="56">(B38/$B$83)</f>
        <v>8.6739387224379176E-3</v>
      </c>
      <c r="C92" s="75">
        <f t="shared" si="56"/>
        <v>0</v>
      </c>
      <c r="D92" s="24">
        <f t="shared" ref="D92:D118" si="57">(B92+C92)</f>
        <v>8.6739387224379176E-3</v>
      </c>
      <c r="H92" s="24">
        <f t="shared" ref="H92:H118" si="58">(E38*F38/G38*F$7/F$9)</f>
        <v>1</v>
      </c>
      <c r="I92" s="22">
        <f t="shared" ref="I92:I118" si="59">(D92*H92)</f>
        <v>8.6739387224379176E-3</v>
      </c>
      <c r="J92" s="24">
        <f t="shared" ref="J92:J118" si="60">IF(I$32&lt;=1+I$131,I92,L92+J$33*(I92-L92))</f>
        <v>8.6739387224379176E-3</v>
      </c>
      <c r="K92" s="22">
        <f t="shared" ref="K92:K118" si="61">(B92)</f>
        <v>8.6739387224379176E-3</v>
      </c>
      <c r="L92" s="22">
        <f t="shared" ref="L92:L118" si="62">(K92*H92)</f>
        <v>8.6739387224379176E-3</v>
      </c>
      <c r="M92" s="231">
        <f t="shared" ref="M92:M118" si="63">(J92)</f>
        <v>8.6739387224379176E-3</v>
      </c>
      <c r="N92" s="233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3.4695754889751669</v>
      </c>
      <c r="C93" s="75">
        <f t="shared" si="64"/>
        <v>-1.3010908083656876</v>
      </c>
      <c r="D93" s="24">
        <f t="shared" si="57"/>
        <v>2.1684846806094793</v>
      </c>
      <c r="H93" s="24">
        <f t="shared" si="58"/>
        <v>1</v>
      </c>
      <c r="I93" s="22">
        <f t="shared" si="59"/>
        <v>2.1684846806094793</v>
      </c>
      <c r="J93" s="24">
        <f t="shared" si="60"/>
        <v>3.5462356181331458</v>
      </c>
      <c r="K93" s="22">
        <f t="shared" si="61"/>
        <v>3.4695754889751669</v>
      </c>
      <c r="L93" s="22">
        <f t="shared" si="62"/>
        <v>3.4695754889751669</v>
      </c>
      <c r="M93" s="231">
        <f t="shared" si="63"/>
        <v>3.5462356181331458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1.3010908083656876</v>
      </c>
      <c r="C94" s="75">
        <f t="shared" si="65"/>
        <v>0.39032724250970624</v>
      </c>
      <c r="D94" s="24">
        <f t="shared" si="57"/>
        <v>1.6914180508753938</v>
      </c>
      <c r="H94" s="24">
        <f t="shared" si="58"/>
        <v>1</v>
      </c>
      <c r="I94" s="22">
        <f t="shared" si="59"/>
        <v>1.6914180508753938</v>
      </c>
      <c r="J94" s="24">
        <f t="shared" si="60"/>
        <v>1.278092769618294</v>
      </c>
      <c r="K94" s="22">
        <f t="shared" si="61"/>
        <v>1.3010908083656876</v>
      </c>
      <c r="L94" s="22">
        <f t="shared" si="62"/>
        <v>1.3010908083656876</v>
      </c>
      <c r="M94" s="231">
        <f t="shared" si="63"/>
        <v>1.278092769618294</v>
      </c>
      <c r="N94" s="233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2.3610027505539888</v>
      </c>
      <c r="C95" s="75">
        <f t="shared" si="66"/>
        <v>-2.3610027505539888</v>
      </c>
      <c r="D95" s="24">
        <f t="shared" si="57"/>
        <v>0</v>
      </c>
      <c r="H95" s="24">
        <f t="shared" si="58"/>
        <v>1</v>
      </c>
      <c r="I95" s="22">
        <f t="shared" si="59"/>
        <v>0</v>
      </c>
      <c r="J95" s="24">
        <f t="shared" si="60"/>
        <v>2.5001127762616955</v>
      </c>
      <c r="K95" s="22">
        <f t="shared" si="61"/>
        <v>2.3610027505539888</v>
      </c>
      <c r="L95" s="22">
        <f t="shared" si="62"/>
        <v>2.3610027505539888</v>
      </c>
      <c r="M95" s="231">
        <f t="shared" si="63"/>
        <v>2.5001127762616955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Onions: kg produced</v>
      </c>
      <c r="B96" s="75">
        <f t="shared" ref="B96:C96" si="67">(B42/$B$83)</f>
        <v>7.2861085268478495E-2</v>
      </c>
      <c r="C96" s="75">
        <f t="shared" si="67"/>
        <v>0</v>
      </c>
      <c r="D96" s="24">
        <f t="shared" si="57"/>
        <v>7.2861085268478495E-2</v>
      </c>
      <c r="H96" s="24">
        <f t="shared" si="58"/>
        <v>1</v>
      </c>
      <c r="I96" s="22">
        <f t="shared" si="59"/>
        <v>7.2861085268478495E-2</v>
      </c>
      <c r="J96" s="24">
        <f t="shared" si="60"/>
        <v>7.2861085268478495E-2</v>
      </c>
      <c r="K96" s="22">
        <f t="shared" si="61"/>
        <v>7.2861085268478495E-2</v>
      </c>
      <c r="L96" s="22">
        <f t="shared" si="62"/>
        <v>7.2861085268478495E-2</v>
      </c>
      <c r="M96" s="231">
        <f t="shared" si="63"/>
        <v>7.2861085268478495E-2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Beans: kg produced</v>
      </c>
      <c r="B97" s="75">
        <f t="shared" ref="B97:C97" si="68">(B43/$B$83)</f>
        <v>3.4695754889751667E-3</v>
      </c>
      <c r="C97" s="75">
        <f t="shared" si="68"/>
        <v>1.3878301955900667E-2</v>
      </c>
      <c r="D97" s="24">
        <f t="shared" si="57"/>
        <v>1.7347877444875835E-2</v>
      </c>
      <c r="H97" s="24">
        <f t="shared" si="58"/>
        <v>1</v>
      </c>
      <c r="I97" s="22">
        <f t="shared" si="59"/>
        <v>1.7347877444875835E-2</v>
      </c>
      <c r="J97" s="24">
        <f t="shared" si="60"/>
        <v>2.6518674446233937E-3</v>
      </c>
      <c r="K97" s="22">
        <f t="shared" si="61"/>
        <v>3.4695754889751667E-3</v>
      </c>
      <c r="L97" s="22">
        <f t="shared" si="62"/>
        <v>3.4695754889751667E-3</v>
      </c>
      <c r="M97" s="231">
        <f t="shared" si="63"/>
        <v>2.6518674446233937E-3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 xml:space="preserve">Other root crops: Beetroot </v>
      </c>
      <c r="B98" s="75">
        <f t="shared" ref="B98:C98" si="69">(B44/$B$83)</f>
        <v>2.1858325580543552E-2</v>
      </c>
      <c r="C98" s="75">
        <f t="shared" si="69"/>
        <v>-2.1858325580543552E-2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2.3146215750397596E-2</v>
      </c>
      <c r="K98" s="22">
        <f t="shared" si="61"/>
        <v>2.1858325580543552E-2</v>
      </c>
      <c r="L98" s="22">
        <f t="shared" si="62"/>
        <v>2.1858325580543552E-2</v>
      </c>
      <c r="M98" s="231">
        <f t="shared" si="63"/>
        <v>2.3146215750397596E-2</v>
      </c>
      <c r="N98" s="233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 xml:space="preserve">Tomato: </v>
      </c>
      <c r="B99" s="75">
        <f t="shared" ref="B99:C99" si="70">(B45/$B$83)</f>
        <v>8.6739387224379176E-3</v>
      </c>
      <c r="C99" s="75">
        <f t="shared" si="70"/>
        <v>-8.6739387224379176E-3</v>
      </c>
      <c r="D99" s="24">
        <f t="shared" si="57"/>
        <v>0</v>
      </c>
      <c r="H99" s="24">
        <f t="shared" si="58"/>
        <v>1</v>
      </c>
      <c r="I99" s="22">
        <f t="shared" si="59"/>
        <v>0</v>
      </c>
      <c r="J99" s="24">
        <f t="shared" si="60"/>
        <v>9.1850062501577755E-3</v>
      </c>
      <c r="K99" s="22">
        <f t="shared" si="61"/>
        <v>8.6739387224379176E-3</v>
      </c>
      <c r="L99" s="22">
        <f t="shared" si="62"/>
        <v>8.6739387224379176E-3</v>
      </c>
      <c r="M99" s="231">
        <f t="shared" si="63"/>
        <v>9.1850062501577755E-3</v>
      </c>
      <c r="N99" s="233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Leafy green vegetables (spinach etc)</v>
      </c>
      <c r="B100" s="75">
        <f t="shared" ref="B100:C100" si="71">(B46/$B$83)</f>
        <v>4.0073596897663176E-2</v>
      </c>
      <c r="C100" s="75">
        <f t="shared" si="71"/>
        <v>-4.0073596897663176E-2</v>
      </c>
      <c r="D100" s="24">
        <f t="shared" si="57"/>
        <v>0</v>
      </c>
      <c r="H100" s="24">
        <f t="shared" si="58"/>
        <v>1</v>
      </c>
      <c r="I100" s="22">
        <f t="shared" si="59"/>
        <v>0</v>
      </c>
      <c r="J100" s="24">
        <f t="shared" si="60"/>
        <v>4.2434728875728918E-2</v>
      </c>
      <c r="K100" s="22">
        <f t="shared" si="61"/>
        <v>4.0073596897663176E-2</v>
      </c>
      <c r="L100" s="22">
        <f t="shared" si="62"/>
        <v>4.0073596897663176E-2</v>
      </c>
      <c r="M100" s="231">
        <f t="shared" si="63"/>
        <v>4.2434728875728918E-2</v>
      </c>
      <c r="N100" s="233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ref="B101:C101" si="72">(B47/$B$83)</f>
        <v>0.10842423403047396</v>
      </c>
      <c r="C101" s="75">
        <f t="shared" si="72"/>
        <v>-0.10842423403047396</v>
      </c>
      <c r="D101" s="24">
        <f t="shared" si="57"/>
        <v>0</v>
      </c>
      <c r="H101" s="24">
        <f t="shared" si="58"/>
        <v>1</v>
      </c>
      <c r="I101" s="22">
        <f t="shared" si="59"/>
        <v>0</v>
      </c>
      <c r="J101" s="24">
        <f t="shared" si="60"/>
        <v>0.1148125781269722</v>
      </c>
      <c r="K101" s="22">
        <f t="shared" si="61"/>
        <v>0.10842423403047396</v>
      </c>
      <c r="L101" s="22">
        <f t="shared" si="62"/>
        <v>0.10842423403047396</v>
      </c>
      <c r="M101" s="231">
        <f t="shared" si="63"/>
        <v>0.1148125781269722</v>
      </c>
      <c r="N101" s="233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Carrots</v>
      </c>
      <c r="B102" s="75">
        <f t="shared" ref="B102:C102" si="73">(B48/$B$83)</f>
        <v>4.2502299739945792E-2</v>
      </c>
      <c r="C102" s="75">
        <f t="shared" si="73"/>
        <v>0</v>
      </c>
      <c r="D102" s="24">
        <f t="shared" si="57"/>
        <v>4.2502299739945792E-2</v>
      </c>
      <c r="H102" s="24">
        <f t="shared" si="58"/>
        <v>1</v>
      </c>
      <c r="I102" s="22">
        <f t="shared" si="59"/>
        <v>4.2502299739945792E-2</v>
      </c>
      <c r="J102" s="24">
        <f t="shared" si="60"/>
        <v>4.2502299739945792E-2</v>
      </c>
      <c r="K102" s="22">
        <f t="shared" si="61"/>
        <v>4.2502299739945792E-2</v>
      </c>
      <c r="L102" s="22">
        <f t="shared" si="62"/>
        <v>4.2502299739945792E-2</v>
      </c>
      <c r="M102" s="231">
        <f t="shared" si="63"/>
        <v>4.2502299739945792E-2</v>
      </c>
      <c r="N102" s="233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WILD FOODS -- see worksheet Data 3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1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31">
        <f t="shared" si="63"/>
        <v>0</v>
      </c>
      <c r="N103" s="233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Small business -- see Data2</v>
      </c>
      <c r="B104" s="75">
        <f t="shared" ref="B104:C104" si="75">(B50/$B$83)</f>
        <v>5.5520146974580618</v>
      </c>
      <c r="C104" s="75">
        <f t="shared" si="75"/>
        <v>0</v>
      </c>
      <c r="D104" s="24">
        <f t="shared" si="57"/>
        <v>5.5520146974580618</v>
      </c>
      <c r="H104" s="24">
        <f t="shared" si="58"/>
        <v>1</v>
      </c>
      <c r="I104" s="22">
        <f t="shared" si="59"/>
        <v>5.5520146974580618</v>
      </c>
      <c r="J104" s="24">
        <f t="shared" si="60"/>
        <v>5.5520146974580618</v>
      </c>
      <c r="K104" s="22">
        <f t="shared" si="61"/>
        <v>5.5520146974580618</v>
      </c>
      <c r="L104" s="22">
        <f t="shared" si="62"/>
        <v>5.5520146974580618</v>
      </c>
      <c r="M104" s="231">
        <f t="shared" si="63"/>
        <v>5.5520146974580618</v>
      </c>
      <c r="N104" s="233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Social development -- see Data2</v>
      </c>
      <c r="B105" s="75">
        <f t="shared" ref="B105:C105" si="76">(B51/$B$83)</f>
        <v>2.4148245403267161</v>
      </c>
      <c r="C105" s="75">
        <f t="shared" si="76"/>
        <v>0</v>
      </c>
      <c r="D105" s="24">
        <f t="shared" si="57"/>
        <v>2.4148245403267161</v>
      </c>
      <c r="H105" s="24">
        <f t="shared" si="58"/>
        <v>1</v>
      </c>
      <c r="I105" s="22">
        <f t="shared" si="59"/>
        <v>2.4148245403267161</v>
      </c>
      <c r="J105" s="24">
        <f t="shared" si="60"/>
        <v>2.4148245403267161</v>
      </c>
      <c r="K105" s="22">
        <f t="shared" si="61"/>
        <v>2.4148245403267161</v>
      </c>
      <c r="L105" s="22">
        <f t="shared" si="62"/>
        <v>2.4148245403267161</v>
      </c>
      <c r="M105" s="231">
        <f t="shared" si="63"/>
        <v>2.4148245403267161</v>
      </c>
      <c r="N105" s="233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Public works -- see Data2</v>
      </c>
      <c r="B106" s="75">
        <f t="shared" ref="B106:C106" si="77">(B52/$B$83)</f>
        <v>1.353134440700315</v>
      </c>
      <c r="C106" s="75">
        <f t="shared" si="77"/>
        <v>0</v>
      </c>
      <c r="D106" s="24">
        <f t="shared" si="57"/>
        <v>1.353134440700315</v>
      </c>
      <c r="H106" s="24">
        <f t="shared" si="58"/>
        <v>1</v>
      </c>
      <c r="I106" s="22">
        <f t="shared" si="59"/>
        <v>1.353134440700315</v>
      </c>
      <c r="J106" s="24">
        <f t="shared" si="60"/>
        <v>1.353134440700315</v>
      </c>
      <c r="K106" s="22">
        <f t="shared" si="61"/>
        <v>1.353134440700315</v>
      </c>
      <c r="L106" s="22">
        <f t="shared" si="62"/>
        <v>1.353134440700315</v>
      </c>
      <c r="M106" s="231">
        <f t="shared" si="63"/>
        <v>1.353134440700315</v>
      </c>
      <c r="N106" s="233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Remittances: no. times per year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31">
        <f t="shared" si="63"/>
        <v>0</v>
      </c>
      <c r="N107" s="233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31">
        <f t="shared" si="63"/>
        <v>0</v>
      </c>
      <c r="N108" s="23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1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31">
        <f t="shared" si="63"/>
        <v>0</v>
      </c>
      <c r="N109" s="23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1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31">
        <f t="shared" si="63"/>
        <v>0</v>
      </c>
      <c r="N110" s="23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1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31">
        <f t="shared" si="63"/>
        <v>0</v>
      </c>
      <c r="N111" s="23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31">
        <f t="shared" si="63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1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31">
        <f t="shared" si="63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31">
        <f t="shared" si="63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1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31">
        <f t="shared" si="63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31">
        <f t="shared" si="63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31">
        <f t="shared" si="63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31">
        <f t="shared" si="63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16.760781902447626</v>
      </c>
      <c r="C119" s="22">
        <f>SUM(C91:C118)</f>
        <v>-3.436918109685188</v>
      </c>
      <c r="D119" s="24">
        <f>SUM(D91:D118)</f>
        <v>13.323863792762435</v>
      </c>
      <c r="E119" s="22"/>
      <c r="F119" s="2"/>
      <c r="G119" s="2"/>
      <c r="H119" s="31"/>
      <c r="I119" s="22">
        <f>SUM(I91:I118)</f>
        <v>13.323863792762435</v>
      </c>
      <c r="J119" s="24">
        <f>SUM(J91:J118)</f>
        <v>16.963284744293702</v>
      </c>
      <c r="K119" s="22">
        <f>SUM(K91:K118)</f>
        <v>16.760781902447626</v>
      </c>
      <c r="L119" s="22">
        <f>SUM(L91:L118)</f>
        <v>16.760781902447626</v>
      </c>
      <c r="M119" s="57">
        <f t="shared" si="50"/>
        <v>16.963284744293702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1.4224477287216204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1.4224477287216204</v>
      </c>
      <c r="J124" s="241">
        <f>IF(SUMPRODUCT($B$124:$B124,$H$124:$H124)&lt;J$119,($B124*$H124),J$119)</f>
        <v>1.4224477287216204</v>
      </c>
      <c r="K124" s="22">
        <f>(B124)</f>
        <v>1.4224477287216204</v>
      </c>
      <c r="L124" s="29">
        <f>IF(SUMPRODUCT($B$124:$B124,$H$124:$H124)&lt;L$119,($B124*$H124),L$119)</f>
        <v>1.4224477287216204</v>
      </c>
      <c r="M124" s="57">
        <f t="shared" si="90"/>
        <v>1.4224477287216204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1.3512840004395283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1.3512840004395283</v>
      </c>
      <c r="J125" s="241">
        <f>IF(SUMPRODUCT($B$124:$B125,$H$124:$H125)&lt;J$119,($B125*$H125),IF(SUMPRODUCT($B$124:$B124,$H$124:$H124)&lt;J$119,J$119-SUMPRODUCT($B$124:$B124,$H$124:$H124),0))</f>
        <v>1.3512840004395283</v>
      </c>
      <c r="K125" s="22">
        <f t="shared" ref="K125:K126" si="91">(B125)</f>
        <v>1.3512840004395283</v>
      </c>
      <c r="L125" s="29">
        <f>IF(SUMPRODUCT($B$124:$B125,$H$124:$H125)&lt;L$119,($B125*$H125),IF(SUMPRODUCT($B$124:$B124,$H$124:$H124)&lt;L$119,L$119-SUMPRODUCT($B$124:$B124,$H$124:$H124),0))</f>
        <v>1.3512840004395283</v>
      </c>
      <c r="M125" s="57">
        <f t="shared" ref="M125:M126" si="92">(J125)</f>
        <v>1.3512840004395283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2.4064975591531756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2.4064975591531756</v>
      </c>
      <c r="K126" s="22">
        <f t="shared" si="91"/>
        <v>2.4064975591531756</v>
      </c>
      <c r="L126" s="29">
        <f>IF(SUMPRODUCT($B$124:$B126,$H$124:$H126)&lt;(L$119-L$128),($B126*$H126),IF(SUMPRODUCT($B$124:$B125,$H$124:$H125)&lt;(L$119-L$128),L$119-L$128-SUMPRODUCT($B$124:$B125,$H$124:$H125),0))</f>
        <v>2.4064975591531756</v>
      </c>
      <c r="M126" s="57">
        <f t="shared" si="92"/>
        <v>2.4064975591531756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0.2810356146069885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0.2810356146069885</v>
      </c>
      <c r="K127" s="22">
        <f>(B127)</f>
        <v>0.2810356146069885</v>
      </c>
      <c r="L127" s="29">
        <f>IF(SUMPRODUCT($B$124:$B127,$H$124:$H127)&lt;(L$119-L$128),($B127*$H127),IF(SUMPRODUCT($B$124:$B126,$H$124:$H126)&lt;(L$119-L128),L$119-L$128-SUMPRODUCT($B$124:$B126,$H$124:$H126),0))</f>
        <v>0.2810356146069885</v>
      </c>
      <c r="M127" s="57">
        <f t="shared" si="90"/>
        <v>0.2810356146069885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0.42487156288916561</v>
      </c>
      <c r="C128" s="2"/>
      <c r="D128" s="31"/>
      <c r="E128" s="2"/>
      <c r="F128" s="2"/>
      <c r="G128" s="2"/>
      <c r="H128" s="24"/>
      <c r="I128" s="29">
        <f>(I30)</f>
        <v>11.901416064040815</v>
      </c>
      <c r="J128" s="232">
        <f>(J30)</f>
        <v>0.45855730186017896</v>
      </c>
      <c r="K128" s="22">
        <f>(B128)</f>
        <v>0.42487156288916561</v>
      </c>
      <c r="L128" s="22">
        <f>IF(L124=L119,0,(L119-L124)/(B119-B124)*K128)</f>
        <v>0.42487156288916561</v>
      </c>
      <c r="M128" s="57">
        <f t="shared" si="90"/>
        <v>0.45855730186017896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10.874645436637147</v>
      </c>
      <c r="C129" s="2"/>
      <c r="D129" s="31"/>
      <c r="E129" s="2"/>
      <c r="F129" s="2"/>
      <c r="G129" s="2"/>
      <c r="H129" s="24"/>
      <c r="I129" s="29"/>
      <c r="J129" s="232">
        <f>IF(SUM(J124:J128)&gt;J130,0,J130-SUM(J124:J128))</f>
        <v>11.043462539512211</v>
      </c>
      <c r="K129" s="29">
        <f>(B129)</f>
        <v>10.874645436637147</v>
      </c>
      <c r="L129" s="60">
        <f>IF(SUM(L124:L128)&gt;L130,0,L130-SUM(L124:L128))</f>
        <v>10.874645436637147</v>
      </c>
      <c r="M129" s="57">
        <f t="shared" si="90"/>
        <v>11.043462539512211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16.760781902447626</v>
      </c>
      <c r="C130" s="2"/>
      <c r="D130" s="31"/>
      <c r="E130" s="2"/>
      <c r="F130" s="2"/>
      <c r="G130" s="2"/>
      <c r="H130" s="24"/>
      <c r="I130" s="29">
        <f>(I119)</f>
        <v>13.323863792762435</v>
      </c>
      <c r="J130" s="232">
        <f>(J119)</f>
        <v>16.963284744293702</v>
      </c>
      <c r="K130" s="22">
        <f>(B130)</f>
        <v>16.760781902447626</v>
      </c>
      <c r="L130" s="22">
        <f>(L119)</f>
        <v>16.760781902447626</v>
      </c>
      <c r="M130" s="57">
        <f t="shared" si="90"/>
        <v>16.963284744293702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1.351284000439529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1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3" priority="225" operator="equal">
      <formula>16</formula>
    </cfRule>
    <cfRule type="cellIs" dxfId="142" priority="226" operator="equal">
      <formula>15</formula>
    </cfRule>
    <cfRule type="cellIs" dxfId="141" priority="227" operator="equal">
      <formula>14</formula>
    </cfRule>
    <cfRule type="cellIs" dxfId="140" priority="228" operator="equal">
      <formula>13</formula>
    </cfRule>
    <cfRule type="cellIs" dxfId="139" priority="229" operator="equal">
      <formula>12</formula>
    </cfRule>
    <cfRule type="cellIs" dxfId="138" priority="230" operator="equal">
      <formula>11</formula>
    </cfRule>
    <cfRule type="cellIs" dxfId="137" priority="231" operator="equal">
      <formula>10</formula>
    </cfRule>
    <cfRule type="cellIs" dxfId="136" priority="232" operator="equal">
      <formula>9</formula>
    </cfRule>
    <cfRule type="cellIs" dxfId="135" priority="233" operator="equal">
      <formula>8</formula>
    </cfRule>
    <cfRule type="cellIs" dxfId="134" priority="234" operator="equal">
      <formula>7</formula>
    </cfRule>
    <cfRule type="cellIs" dxfId="133" priority="235" operator="equal">
      <formula>6</formula>
    </cfRule>
    <cfRule type="cellIs" dxfId="132" priority="236" operator="equal">
      <formula>5</formula>
    </cfRule>
    <cfRule type="cellIs" dxfId="131" priority="237" operator="equal">
      <formula>4</formula>
    </cfRule>
    <cfRule type="cellIs" dxfId="130" priority="238" operator="equal">
      <formula>3</formula>
    </cfRule>
    <cfRule type="cellIs" dxfId="129" priority="239" operator="equal">
      <formula>2</formula>
    </cfRule>
    <cfRule type="cellIs" dxfId="128" priority="240" operator="equal">
      <formula>1</formula>
    </cfRule>
  </conditionalFormatting>
  <conditionalFormatting sqref="N29">
    <cfRule type="cellIs" dxfId="127" priority="209" operator="equal">
      <formula>16</formula>
    </cfRule>
    <cfRule type="cellIs" dxfId="126" priority="210" operator="equal">
      <formula>15</formula>
    </cfRule>
    <cfRule type="cellIs" dxfId="125" priority="211" operator="equal">
      <formula>14</formula>
    </cfRule>
    <cfRule type="cellIs" dxfId="124" priority="212" operator="equal">
      <formula>13</formula>
    </cfRule>
    <cfRule type="cellIs" dxfId="123" priority="213" operator="equal">
      <formula>12</formula>
    </cfRule>
    <cfRule type="cellIs" dxfId="122" priority="214" operator="equal">
      <formula>11</formula>
    </cfRule>
    <cfRule type="cellIs" dxfId="121" priority="215" operator="equal">
      <formula>10</formula>
    </cfRule>
    <cfRule type="cellIs" dxfId="120" priority="216" operator="equal">
      <formula>9</formula>
    </cfRule>
    <cfRule type="cellIs" dxfId="119" priority="217" operator="equal">
      <formula>8</formula>
    </cfRule>
    <cfRule type="cellIs" dxfId="118" priority="218" operator="equal">
      <formula>7</formula>
    </cfRule>
    <cfRule type="cellIs" dxfId="117" priority="219" operator="equal">
      <formula>6</formula>
    </cfRule>
    <cfRule type="cellIs" dxfId="116" priority="220" operator="equal">
      <formula>5</formula>
    </cfRule>
    <cfRule type="cellIs" dxfId="115" priority="221" operator="equal">
      <formula>4</formula>
    </cfRule>
    <cfRule type="cellIs" dxfId="114" priority="222" operator="equal">
      <formula>3</formula>
    </cfRule>
    <cfRule type="cellIs" dxfId="113" priority="223" operator="equal">
      <formula>2</formula>
    </cfRule>
    <cfRule type="cellIs" dxfId="112" priority="224" operator="equal">
      <formula>1</formula>
    </cfRule>
  </conditionalFormatting>
  <conditionalFormatting sqref="N113:N118">
    <cfRule type="cellIs" dxfId="111" priority="161" operator="equal">
      <formula>16</formula>
    </cfRule>
    <cfRule type="cellIs" dxfId="110" priority="162" operator="equal">
      <formula>15</formula>
    </cfRule>
    <cfRule type="cellIs" dxfId="109" priority="163" operator="equal">
      <formula>14</formula>
    </cfRule>
    <cfRule type="cellIs" dxfId="108" priority="164" operator="equal">
      <formula>13</formula>
    </cfRule>
    <cfRule type="cellIs" dxfId="107" priority="165" operator="equal">
      <formula>12</formula>
    </cfRule>
    <cfRule type="cellIs" dxfId="106" priority="166" operator="equal">
      <formula>11</formula>
    </cfRule>
    <cfRule type="cellIs" dxfId="105" priority="167" operator="equal">
      <formula>10</formula>
    </cfRule>
    <cfRule type="cellIs" dxfId="104" priority="168" operator="equal">
      <formula>9</formula>
    </cfRule>
    <cfRule type="cellIs" dxfId="103" priority="169" operator="equal">
      <formula>8</formula>
    </cfRule>
    <cfRule type="cellIs" dxfId="102" priority="170" operator="equal">
      <formula>7</formula>
    </cfRule>
    <cfRule type="cellIs" dxfId="101" priority="171" operator="equal">
      <formula>6</formula>
    </cfRule>
    <cfRule type="cellIs" dxfId="100" priority="172" operator="equal">
      <formula>5</formula>
    </cfRule>
    <cfRule type="cellIs" dxfId="99" priority="173" operator="equal">
      <formula>4</formula>
    </cfRule>
    <cfRule type="cellIs" dxfId="98" priority="174" operator="equal">
      <formula>3</formula>
    </cfRule>
    <cfRule type="cellIs" dxfId="97" priority="175" operator="equal">
      <formula>2</formula>
    </cfRule>
    <cfRule type="cellIs" dxfId="96" priority="176" operator="equal">
      <formula>1</formula>
    </cfRule>
  </conditionalFormatting>
  <conditionalFormatting sqref="N112">
    <cfRule type="cellIs" dxfId="95" priority="113" operator="equal">
      <formula>16</formula>
    </cfRule>
    <cfRule type="cellIs" dxfId="94" priority="114" operator="equal">
      <formula>15</formula>
    </cfRule>
    <cfRule type="cellIs" dxfId="93" priority="115" operator="equal">
      <formula>14</formula>
    </cfRule>
    <cfRule type="cellIs" dxfId="92" priority="116" operator="equal">
      <formula>13</formula>
    </cfRule>
    <cfRule type="cellIs" dxfId="91" priority="117" operator="equal">
      <formula>12</formula>
    </cfRule>
    <cfRule type="cellIs" dxfId="90" priority="118" operator="equal">
      <formula>11</formula>
    </cfRule>
    <cfRule type="cellIs" dxfId="89" priority="119" operator="equal">
      <formula>10</formula>
    </cfRule>
    <cfRule type="cellIs" dxfId="88" priority="120" operator="equal">
      <formula>9</formula>
    </cfRule>
    <cfRule type="cellIs" dxfId="87" priority="121" operator="equal">
      <formula>8</formula>
    </cfRule>
    <cfRule type="cellIs" dxfId="86" priority="122" operator="equal">
      <formula>7</formula>
    </cfRule>
    <cfRule type="cellIs" dxfId="85" priority="123" operator="equal">
      <formula>6</formula>
    </cfRule>
    <cfRule type="cellIs" dxfId="84" priority="124" operator="equal">
      <formula>5</formula>
    </cfRule>
    <cfRule type="cellIs" dxfId="83" priority="125" operator="equal">
      <formula>4</formula>
    </cfRule>
    <cfRule type="cellIs" dxfId="82" priority="126" operator="equal">
      <formula>3</formula>
    </cfRule>
    <cfRule type="cellIs" dxfId="81" priority="127" operator="equal">
      <formula>2</formula>
    </cfRule>
    <cfRule type="cellIs" dxfId="80" priority="128" operator="equal">
      <formula>1</formula>
    </cfRule>
  </conditionalFormatting>
  <conditionalFormatting sqref="N111">
    <cfRule type="cellIs" dxfId="79" priority="81" operator="equal">
      <formula>16</formula>
    </cfRule>
    <cfRule type="cellIs" dxfId="78" priority="82" operator="equal">
      <formula>15</formula>
    </cfRule>
    <cfRule type="cellIs" dxfId="77" priority="83" operator="equal">
      <formula>14</formula>
    </cfRule>
    <cfRule type="cellIs" dxfId="76" priority="84" operator="equal">
      <formula>13</formula>
    </cfRule>
    <cfRule type="cellIs" dxfId="75" priority="85" operator="equal">
      <formula>12</formula>
    </cfRule>
    <cfRule type="cellIs" dxfId="74" priority="86" operator="equal">
      <formula>11</formula>
    </cfRule>
    <cfRule type="cellIs" dxfId="73" priority="87" operator="equal">
      <formula>10</formula>
    </cfRule>
    <cfRule type="cellIs" dxfId="72" priority="88" operator="equal">
      <formula>9</formula>
    </cfRule>
    <cfRule type="cellIs" dxfId="71" priority="89" operator="equal">
      <formula>8</formula>
    </cfRule>
    <cfRule type="cellIs" dxfId="70" priority="90" operator="equal">
      <formula>7</formula>
    </cfRule>
    <cfRule type="cellIs" dxfId="69" priority="91" operator="equal">
      <formula>6</formula>
    </cfRule>
    <cfRule type="cellIs" dxfId="68" priority="92" operator="equal">
      <formula>5</formula>
    </cfRule>
    <cfRule type="cellIs" dxfId="67" priority="93" operator="equal">
      <formula>4</formula>
    </cfRule>
    <cfRule type="cellIs" dxfId="66" priority="94" operator="equal">
      <formula>3</formula>
    </cfRule>
    <cfRule type="cellIs" dxfId="65" priority="95" operator="equal">
      <formula>2</formula>
    </cfRule>
    <cfRule type="cellIs" dxfId="64" priority="96" operator="equal">
      <formula>1</formula>
    </cfRule>
  </conditionalFormatting>
  <conditionalFormatting sqref="N91:N104">
    <cfRule type="cellIs" dxfId="63" priority="65" operator="equal">
      <formula>16</formula>
    </cfRule>
    <cfRule type="cellIs" dxfId="62" priority="66" operator="equal">
      <formula>15</formula>
    </cfRule>
    <cfRule type="cellIs" dxfId="61" priority="67" operator="equal">
      <formula>14</formula>
    </cfRule>
    <cfRule type="cellIs" dxfId="60" priority="68" operator="equal">
      <formula>13</formula>
    </cfRule>
    <cfRule type="cellIs" dxfId="59" priority="69" operator="equal">
      <formula>12</formula>
    </cfRule>
    <cfRule type="cellIs" dxfId="58" priority="70" operator="equal">
      <formula>11</formula>
    </cfRule>
    <cfRule type="cellIs" dxfId="57" priority="71" operator="equal">
      <formula>10</formula>
    </cfRule>
    <cfRule type="cellIs" dxfId="56" priority="72" operator="equal">
      <formula>9</formula>
    </cfRule>
    <cfRule type="cellIs" dxfId="55" priority="73" operator="equal">
      <formula>8</formula>
    </cfRule>
    <cfRule type="cellIs" dxfId="54" priority="74" operator="equal">
      <formula>7</formula>
    </cfRule>
    <cfRule type="cellIs" dxfId="53" priority="75" operator="equal">
      <formula>6</formula>
    </cfRule>
    <cfRule type="cellIs" dxfId="52" priority="76" operator="equal">
      <formula>5</formula>
    </cfRule>
    <cfRule type="cellIs" dxfId="51" priority="77" operator="equal">
      <formula>4</formula>
    </cfRule>
    <cfRule type="cellIs" dxfId="50" priority="78" operator="equal">
      <formula>3</formula>
    </cfRule>
    <cfRule type="cellIs" dxfId="49" priority="79" operator="equal">
      <formula>2</formula>
    </cfRule>
    <cfRule type="cellIs" dxfId="48" priority="80" operator="equal">
      <formula>1</formula>
    </cfRule>
  </conditionalFormatting>
  <conditionalFormatting sqref="N105:N110">
    <cfRule type="cellIs" dxfId="47" priority="49" operator="equal">
      <formula>16</formula>
    </cfRule>
    <cfRule type="cellIs" dxfId="46" priority="50" operator="equal">
      <formula>15</formula>
    </cfRule>
    <cfRule type="cellIs" dxfId="45" priority="51" operator="equal">
      <formula>14</formula>
    </cfRule>
    <cfRule type="cellIs" dxfId="44" priority="52" operator="equal">
      <formula>13</formula>
    </cfRule>
    <cfRule type="cellIs" dxfId="43" priority="53" operator="equal">
      <formula>12</formula>
    </cfRule>
    <cfRule type="cellIs" dxfId="42" priority="54" operator="equal">
      <formula>11</formula>
    </cfRule>
    <cfRule type="cellIs" dxfId="41" priority="55" operator="equal">
      <formula>10</formula>
    </cfRule>
    <cfRule type="cellIs" dxfId="40" priority="56" operator="equal">
      <formula>9</formula>
    </cfRule>
    <cfRule type="cellIs" dxfId="39" priority="57" operator="equal">
      <formula>8</formula>
    </cfRule>
    <cfRule type="cellIs" dxfId="38" priority="58" operator="equal">
      <formula>7</formula>
    </cfRule>
    <cfRule type="cellIs" dxfId="37" priority="59" operator="equal">
      <formula>6</formula>
    </cfRule>
    <cfRule type="cellIs" dxfId="36" priority="60" operator="equal">
      <formula>5</formula>
    </cfRule>
    <cfRule type="cellIs" dxfId="35" priority="61" operator="equal">
      <formula>4</formula>
    </cfRule>
    <cfRule type="cellIs" dxfId="34" priority="62" operator="equal">
      <formula>3</formula>
    </cfRule>
    <cfRule type="cellIs" dxfId="33" priority="63" operator="equal">
      <formula>2</formula>
    </cfRule>
    <cfRule type="cellIs" dxfId="32" priority="64" operator="equal">
      <formula>1</formula>
    </cfRule>
  </conditionalFormatting>
  <conditionalFormatting sqref="N27:N28">
    <cfRule type="cellIs" dxfId="31" priority="33" operator="equal">
      <formula>16</formula>
    </cfRule>
    <cfRule type="cellIs" dxfId="30" priority="34" operator="equal">
      <formula>15</formula>
    </cfRule>
    <cfRule type="cellIs" dxfId="29" priority="35" operator="equal">
      <formula>14</formula>
    </cfRule>
    <cfRule type="cellIs" dxfId="28" priority="36" operator="equal">
      <formula>13</formula>
    </cfRule>
    <cfRule type="cellIs" dxfId="27" priority="37" operator="equal">
      <formula>12</formula>
    </cfRule>
    <cfRule type="cellIs" dxfId="26" priority="38" operator="equal">
      <formula>11</formula>
    </cfRule>
    <cfRule type="cellIs" dxfId="25" priority="39" operator="equal">
      <formula>10</formula>
    </cfRule>
    <cfRule type="cellIs" dxfId="24" priority="40" operator="equal">
      <formula>9</formula>
    </cfRule>
    <cfRule type="cellIs" dxfId="23" priority="41" operator="equal">
      <formula>8</formula>
    </cfRule>
    <cfRule type="cellIs" dxfId="22" priority="42" operator="equal">
      <formula>7</formula>
    </cfRule>
    <cfRule type="cellIs" dxfId="21" priority="43" operator="equal">
      <formula>6</formula>
    </cfRule>
    <cfRule type="cellIs" dxfId="20" priority="44" operator="equal">
      <formula>5</formula>
    </cfRule>
    <cfRule type="cellIs" dxfId="19" priority="45" operator="equal">
      <formula>4</formula>
    </cfRule>
    <cfRule type="cellIs" dxfId="18" priority="46" operator="equal">
      <formula>3</formula>
    </cfRule>
    <cfRule type="cellIs" dxfId="17" priority="47" operator="equal">
      <formula>2</formula>
    </cfRule>
    <cfRule type="cellIs" dxfId="16" priority="48" operator="equal">
      <formula>1</formula>
    </cfRule>
  </conditionalFormatting>
  <conditionalFormatting sqref="N6:N26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55"/>
      <c r="B2" s="255"/>
      <c r="C2" s="255"/>
      <c r="D2" s="255"/>
      <c r="E2" s="255"/>
      <c r="F2" s="256"/>
      <c r="G2" s="253"/>
      <c r="H2" s="253"/>
      <c r="I2" s="253"/>
      <c r="J2" s="253"/>
      <c r="K2" s="267" t="str">
        <f>Poor!A1</f>
        <v>ZAOCC: 59209</v>
      </c>
      <c r="L2" s="267"/>
      <c r="M2" s="267"/>
      <c r="N2" s="267"/>
      <c r="O2" s="267"/>
      <c r="P2" s="267"/>
      <c r="Q2" s="267"/>
      <c r="R2" s="255"/>
      <c r="S2" s="255"/>
      <c r="T2" s="255"/>
      <c r="U2" s="255"/>
      <c r="V2" s="255"/>
    </row>
    <row r="3" spans="1:22" s="92" customFormat="1" ht="17">
      <c r="A3" s="90"/>
      <c r="B3" s="268" t="str">
        <f>V.Poor!A3</f>
        <v>Sources of Food : Very Poor HHs</v>
      </c>
      <c r="C3" s="269"/>
      <c r="D3" s="269"/>
      <c r="E3" s="269"/>
      <c r="F3" s="252"/>
      <c r="G3" s="266" t="str">
        <f>Poor!A3</f>
        <v>Sources of Food : Poor HHs</v>
      </c>
      <c r="H3" s="266"/>
      <c r="I3" s="266"/>
      <c r="J3" s="266"/>
      <c r="K3" s="253"/>
      <c r="L3" s="266" t="str">
        <f>Middle!A3</f>
        <v>Sources of Food : Middle HHs</v>
      </c>
      <c r="M3" s="266"/>
      <c r="N3" s="266"/>
      <c r="O3" s="266"/>
      <c r="P3" s="266"/>
      <c r="Q3" s="254"/>
      <c r="R3" s="266" t="str">
        <f>Rich!A3</f>
        <v>Sources of Food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6" workbookViewId="0">
      <selection activeCell="U86" sqref="U8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1" t="str">
        <f>Poor!A1</f>
        <v>ZAOCC: 59209</v>
      </c>
      <c r="L2" s="271"/>
      <c r="M2" s="271"/>
      <c r="N2" s="271"/>
      <c r="O2" s="271"/>
      <c r="P2" s="271"/>
      <c r="Q2" s="271"/>
      <c r="R2" s="87"/>
      <c r="S2" s="87"/>
      <c r="T2" s="87"/>
      <c r="U2" s="87"/>
      <c r="V2" s="87"/>
    </row>
    <row r="3" spans="1:22" s="92" customFormat="1" ht="17">
      <c r="A3" s="90"/>
      <c r="B3" s="89"/>
      <c r="C3" s="272" t="str">
        <f>V.Poor!A34</f>
        <v>Income : Very Poor HHs</v>
      </c>
      <c r="D3" s="272"/>
      <c r="E3" s="272"/>
      <c r="F3" s="90"/>
      <c r="G3" s="270" t="str">
        <f>Poor!A34</f>
        <v>Income : Poor HHs</v>
      </c>
      <c r="H3" s="270"/>
      <c r="I3" s="270"/>
      <c r="J3" s="270"/>
      <c r="K3" s="89"/>
      <c r="L3" s="270" t="str">
        <f>Middle!A34</f>
        <v>Income : Middle HHs</v>
      </c>
      <c r="M3" s="270"/>
      <c r="N3" s="270"/>
      <c r="O3" s="270"/>
      <c r="P3" s="270"/>
      <c r="Q3" s="91"/>
      <c r="R3" s="270" t="str">
        <f>Rich!A34</f>
        <v>Income : Better-off HHs</v>
      </c>
      <c r="S3" s="270"/>
      <c r="T3" s="270"/>
      <c r="U3" s="270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1364.2527525340095</v>
      </c>
      <c r="C72" s="109">
        <f>Poor!R7</f>
        <v>1061.3833954332665</v>
      </c>
      <c r="D72" s="109">
        <f>Middle!R7</f>
        <v>1424.6724946121114</v>
      </c>
      <c r="E72" s="109">
        <f>Rich!R7</f>
        <v>1801.3389005540698</v>
      </c>
      <c r="F72" s="109">
        <f>V.Poor!T7</f>
        <v>1364.2527525340095</v>
      </c>
      <c r="G72" s="109">
        <f>Poor!T7</f>
        <v>1061.1756324292303</v>
      </c>
      <c r="H72" s="109">
        <f>Middle!T7</f>
        <v>1419.9300402551346</v>
      </c>
      <c r="I72" s="109">
        <f>Rich!T7</f>
        <v>1441.9998165823204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35</v>
      </c>
      <c r="D73" s="109">
        <f>Middle!R8</f>
        <v>1253</v>
      </c>
      <c r="E73" s="109">
        <f>Rich!R8</f>
        <v>19158.437500000004</v>
      </c>
      <c r="F73" s="109">
        <f>V.Poor!T8</f>
        <v>0</v>
      </c>
      <c r="G73" s="109">
        <f>Poor!T8</f>
        <v>37.770526239549866</v>
      </c>
      <c r="H73" s="109">
        <f>Middle!T8</f>
        <v>1338.0540007031468</v>
      </c>
      <c r="I73" s="109">
        <f>Rich!T8</f>
        <v>20230.908411127635</v>
      </c>
    </row>
    <row r="74" spans="1:9">
      <c r="A74" t="str">
        <f>V.Poor!Q9</f>
        <v>Animal products consumed</v>
      </c>
      <c r="B74" s="109">
        <f>V.Poor!R9</f>
        <v>416.79309664100845</v>
      </c>
      <c r="C74" s="109">
        <f>Poor!R9</f>
        <v>1212.4096872200819</v>
      </c>
      <c r="D74" s="109">
        <f>Middle!R9</f>
        <v>1493.6279213756256</v>
      </c>
      <c r="E74" s="109">
        <f>Rich!R9</f>
        <v>1423.0914893268873</v>
      </c>
      <c r="F74" s="109">
        <f>V.Poor!T9</f>
        <v>416.79309664100845</v>
      </c>
      <c r="G74" s="109">
        <f>Poor!T9</f>
        <v>1212.4096872200819</v>
      </c>
      <c r="H74" s="109">
        <f>Middle!T9</f>
        <v>1493.6279213756256</v>
      </c>
      <c r="I74" s="109">
        <f>Rich!T9</f>
        <v>1423.0914893268873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10</v>
      </c>
      <c r="D75" s="109">
        <f>Middle!R10</f>
        <v>44.999999999999993</v>
      </c>
      <c r="E75" s="109">
        <f>Rich!R10</f>
        <v>81.25</v>
      </c>
      <c r="F75" s="109">
        <f>V.Poor!T10</f>
        <v>0</v>
      </c>
      <c r="G75" s="109">
        <f>Poor!T10</f>
        <v>10</v>
      </c>
      <c r="H75" s="109">
        <f>Middle!T10</f>
        <v>44.999999999999993</v>
      </c>
      <c r="I75" s="109">
        <f>Rich!T10</f>
        <v>81.25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2000</v>
      </c>
      <c r="D76" s="109">
        <f>Middle!R11</f>
        <v>6750</v>
      </c>
      <c r="E76" s="109">
        <f>Rich!R11</f>
        <v>34375</v>
      </c>
      <c r="F76" s="109">
        <f>V.Poor!T11</f>
        <v>0</v>
      </c>
      <c r="G76" s="109">
        <f>Poor!T11</f>
        <v>2000</v>
      </c>
      <c r="H76" s="109">
        <f>Middle!T11</f>
        <v>6808.9016625368049</v>
      </c>
      <c r="I76" s="109">
        <f>Rich!T11</f>
        <v>34761.661787451376</v>
      </c>
    </row>
    <row r="77" spans="1:9">
      <c r="A77" t="str">
        <f>V.Poor!Q12</f>
        <v>Wild foods consumed and sold</v>
      </c>
      <c r="B77" s="109">
        <f>V.Poor!R12</f>
        <v>72.054924527335842</v>
      </c>
      <c r="C77" s="109">
        <f>Poor!R12</f>
        <v>251.18167225909161</v>
      </c>
      <c r="D77" s="109">
        <f>Middle!R12</f>
        <v>212.5575407476378</v>
      </c>
      <c r="E77" s="109">
        <f>Rich!R12</f>
        <v>72.054924527335842</v>
      </c>
      <c r="F77" s="109">
        <f>V.Poor!T12</f>
        <v>48.891419049611812</v>
      </c>
      <c r="G77" s="109">
        <f>Poor!T12</f>
        <v>183.1776847952797</v>
      </c>
      <c r="H77" s="109">
        <f>Middle!T12</f>
        <v>229.25086412733191</v>
      </c>
      <c r="I77" s="109">
        <f>Rich!T12</f>
        <v>76.300392856846528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7800</v>
      </c>
      <c r="C80" s="109">
        <f>Poor!R15</f>
        <v>7800</v>
      </c>
      <c r="D80" s="109">
        <f>Middle!R15</f>
        <v>7800</v>
      </c>
      <c r="E80" s="109">
        <f>Rich!R15</f>
        <v>9750</v>
      </c>
      <c r="F80" s="109">
        <f>V.Poor!T15</f>
        <v>7800</v>
      </c>
      <c r="G80" s="109">
        <f>Poor!T15</f>
        <v>7800</v>
      </c>
      <c r="H80" s="109">
        <f>Middle!T15</f>
        <v>7800</v>
      </c>
      <c r="I80" s="109">
        <f>Rich!T15</f>
        <v>9750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3600</v>
      </c>
      <c r="C82" s="109">
        <f>Poor!R17</f>
        <v>9600</v>
      </c>
      <c r="D82" s="109">
        <f>Middle!R17</f>
        <v>21600</v>
      </c>
      <c r="E82" s="109">
        <f>Rich!R17</f>
        <v>40005</v>
      </c>
      <c r="F82" s="109">
        <f>V.Poor!T17</f>
        <v>3600</v>
      </c>
      <c r="G82" s="109">
        <f>Poor!T17</f>
        <v>9600</v>
      </c>
      <c r="H82" s="109">
        <f>Middle!T17</f>
        <v>21600</v>
      </c>
      <c r="I82" s="109">
        <f>Rich!T17</f>
        <v>40005</v>
      </c>
    </row>
    <row r="83" spans="1:9">
      <c r="A83" t="str">
        <f>V.Poor!Q18</f>
        <v>Food transfer - official</v>
      </c>
      <c r="B83" s="109">
        <f>V.Poor!R18</f>
        <v>686.23737645081746</v>
      </c>
      <c r="C83" s="109">
        <f>Poor!R18</f>
        <v>686.23737645081746</v>
      </c>
      <c r="D83" s="109">
        <f>Middle!R18</f>
        <v>686.23737645081746</v>
      </c>
      <c r="E83" s="109">
        <f>Rich!R18</f>
        <v>428.89836028176097</v>
      </c>
      <c r="F83" s="109">
        <f>V.Poor!T18</f>
        <v>686.23737645081746</v>
      </c>
      <c r="G83" s="109">
        <f>Poor!T18</f>
        <v>686.23737645081746</v>
      </c>
      <c r="H83" s="109">
        <f>Middle!T18</f>
        <v>686.23737645081746</v>
      </c>
      <c r="I83" s="109">
        <f>Rich!T18</f>
        <v>428.89836028176097</v>
      </c>
    </row>
    <row r="84" spans="1:9">
      <c r="A84" t="str">
        <f>V.Poor!Q19</f>
        <v>Food transfer - gifts</v>
      </c>
      <c r="B84" s="109">
        <f>V.Poor!R19</f>
        <v>40.567909562650733</v>
      </c>
      <c r="C84" s="109">
        <f>Poor!R19</f>
        <v>40.567909562650733</v>
      </c>
      <c r="D84" s="109">
        <f>Middle!R19</f>
        <v>0</v>
      </c>
      <c r="E84" s="109">
        <f>Rich!R19</f>
        <v>0</v>
      </c>
      <c r="F84" s="109">
        <f>V.Poor!T19</f>
        <v>40.567909562650733</v>
      </c>
      <c r="G84" s="109">
        <f>Poor!T19</f>
        <v>40.567909562650733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15719.999999999996</v>
      </c>
      <c r="C85" s="109">
        <f>Poor!R20</f>
        <v>15719.999999999996</v>
      </c>
      <c r="D85" s="109">
        <f>Middle!R20</f>
        <v>15719.999999999996</v>
      </c>
      <c r="E85" s="109">
        <f>Rich!R20</f>
        <v>17400</v>
      </c>
      <c r="F85" s="109">
        <f>V.Poor!T20</f>
        <v>15719.999999999996</v>
      </c>
      <c r="G85" s="109">
        <f>Poor!T20</f>
        <v>15719.999999999996</v>
      </c>
      <c r="H85" s="109">
        <f>Middle!T20</f>
        <v>15719.999999999996</v>
      </c>
      <c r="I85" s="109">
        <f>Rich!T20</f>
        <v>17400</v>
      </c>
    </row>
    <row r="86" spans="1:9">
      <c r="A86" t="str">
        <f>V.Poor!Q21</f>
        <v>Cash transfer - gifts</v>
      </c>
      <c r="B86" s="109">
        <f>V.Poor!R21</f>
        <v>6000</v>
      </c>
      <c r="C86" s="109">
        <f>Poor!R21</f>
        <v>7800</v>
      </c>
      <c r="D86" s="109">
        <f>Middle!R21</f>
        <v>0</v>
      </c>
      <c r="E86" s="109">
        <f>Rich!R21</f>
        <v>0</v>
      </c>
      <c r="F86" s="109">
        <f>V.Poor!T21</f>
        <v>6000</v>
      </c>
      <c r="G86" s="109">
        <f>Poor!T21</f>
        <v>7800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35699.906059715817</v>
      </c>
      <c r="C88" s="109">
        <f>Poor!R23</f>
        <v>46216.780040925907</v>
      </c>
      <c r="D88" s="109">
        <f>Middle!R23</f>
        <v>56985.095333186182</v>
      </c>
      <c r="E88" s="109">
        <f>Rich!R23</f>
        <v>124495.07117469005</v>
      </c>
      <c r="F88" s="109">
        <f>V.Poor!T23</f>
        <v>35676.742554238095</v>
      </c>
      <c r="G88" s="109">
        <f>Poor!T23</f>
        <v>46151.338816697607</v>
      </c>
      <c r="H88" s="109">
        <f>Middle!T23</f>
        <v>57141.001865448852</v>
      </c>
      <c r="I88" s="109">
        <f>Rich!T23</f>
        <v>125599.11025762682</v>
      </c>
    </row>
    <row r="89" spans="1:9">
      <c r="A89" t="str">
        <f>V.Poor!Q24</f>
        <v>Food Poverty line</v>
      </c>
      <c r="B89" s="109">
        <f>V.Poor!R24</f>
        <v>13947.676163412161</v>
      </c>
      <c r="C89" s="109">
        <f>Poor!R24</f>
        <v>13947.676163412161</v>
      </c>
      <c r="D89" s="109">
        <f>Middle!R24</f>
        <v>13947.676163412161</v>
      </c>
      <c r="E89" s="109">
        <f>Rich!R24</f>
        <v>13947.676163412159</v>
      </c>
      <c r="F89" s="109">
        <f>V.Poor!T24</f>
        <v>13947.676163412161</v>
      </c>
      <c r="G89" s="109">
        <f>Poor!T24</f>
        <v>13947.676163412161</v>
      </c>
      <c r="H89" s="109">
        <f>Middle!T24</f>
        <v>13947.676163412161</v>
      </c>
      <c r="I89" s="109">
        <f>Rich!T24</f>
        <v>13947.676163412159</v>
      </c>
    </row>
    <row r="90" spans="1:9">
      <c r="A90" s="108" t="str">
        <f>V.Poor!Q25</f>
        <v>Lower Bound Poverty line</v>
      </c>
      <c r="B90" s="109">
        <f>V.Poor!R25</f>
        <v>23684.342830078826</v>
      </c>
      <c r="C90" s="109">
        <f>Poor!R25</f>
        <v>23684.342830078826</v>
      </c>
      <c r="D90" s="109">
        <f>Middle!R25</f>
        <v>23684.342830078826</v>
      </c>
      <c r="E90" s="109">
        <f>Rich!R25</f>
        <v>23684.342830078826</v>
      </c>
      <c r="F90" s="109">
        <f>V.Poor!T25</f>
        <v>23684.342830078826</v>
      </c>
      <c r="G90" s="109">
        <f>Poor!T25</f>
        <v>23684.342830078826</v>
      </c>
      <c r="H90" s="109">
        <f>Middle!T25</f>
        <v>23684.342830078826</v>
      </c>
      <c r="I90" s="109">
        <f>Rich!T25</f>
        <v>23684.342830078826</v>
      </c>
    </row>
    <row r="91" spans="1:9">
      <c r="A91" s="108" t="str">
        <f>V.Poor!Q26</f>
        <v>Upper Bound Poverty line</v>
      </c>
      <c r="B91" s="109">
        <f>V.Poor!R26</f>
        <v>41024.342830078822</v>
      </c>
      <c r="C91" s="109">
        <f>Poor!R26</f>
        <v>41024.342830078822</v>
      </c>
      <c r="D91" s="109">
        <f>Middle!R26</f>
        <v>41024.342830078822</v>
      </c>
      <c r="E91" s="109">
        <f>Rich!R26</f>
        <v>41024.342830078822</v>
      </c>
      <c r="F91" s="109">
        <f>V.Poor!T26</f>
        <v>41024.342830078822</v>
      </c>
      <c r="G91" s="109">
        <f>Poor!T26</f>
        <v>41024.342830078822</v>
      </c>
      <c r="H91" s="109">
        <f>Middle!T26</f>
        <v>41024.342830078822</v>
      </c>
      <c r="I91" s="109">
        <f>Rich!T26</f>
        <v>41024.342830078822</v>
      </c>
    </row>
    <row r="92" spans="1:9">
      <c r="A92" s="108" t="str">
        <f>V.Poor!Q27</f>
        <v>Resilience line</v>
      </c>
      <c r="B92" s="109">
        <f>V.Poor!R27</f>
        <v>41774.342830078822</v>
      </c>
      <c r="C92" s="109">
        <f>Poor!R27</f>
        <v>41930.342830078822</v>
      </c>
      <c r="D92" s="109">
        <f>Middle!R27</f>
        <v>42274.342830078829</v>
      </c>
      <c r="E92" s="109">
        <f>Rich!R27</f>
        <v>43049.342830078822</v>
      </c>
      <c r="F92" s="109">
        <f>V.Poor!T27</f>
        <v>41774.342830078822</v>
      </c>
      <c r="G92" s="109">
        <f>Poor!T27</f>
        <v>41930.342830078822</v>
      </c>
      <c r="H92" s="109">
        <f>Middle!T27</f>
        <v>42274.342830078829</v>
      </c>
      <c r="I92" s="109">
        <f>Rich!T27</f>
        <v>43049.342830078822</v>
      </c>
    </row>
    <row r="93" spans="1:9">
      <c r="A93" t="str">
        <f>V.Poor!Q24</f>
        <v>Food Poverty line</v>
      </c>
      <c r="F93" s="109">
        <f>V.Poor!T24</f>
        <v>13947.676163412161</v>
      </c>
      <c r="G93" s="109">
        <f>Poor!T24</f>
        <v>13947.676163412161</v>
      </c>
      <c r="H93" s="109">
        <f>Middle!T24</f>
        <v>13947.676163412161</v>
      </c>
      <c r="I93" s="109">
        <f>Rich!T24</f>
        <v>13947.676163412159</v>
      </c>
    </row>
    <row r="94" spans="1:9">
      <c r="A94" t="str">
        <f>V.Poor!Q25</f>
        <v>Lower Bound Poverty line</v>
      </c>
      <c r="F94" s="109">
        <f>V.Poor!T25</f>
        <v>23684.342830078826</v>
      </c>
      <c r="G94" s="109">
        <f>Poor!T25</f>
        <v>23684.342830078826</v>
      </c>
      <c r="H94" s="109">
        <f>Middle!T25</f>
        <v>23684.342830078826</v>
      </c>
      <c r="I94" s="109">
        <f>Rich!T25</f>
        <v>23684.342830078826</v>
      </c>
    </row>
    <row r="95" spans="1:9">
      <c r="A95" t="str">
        <f>V.Poor!Q26</f>
        <v>Upper Bound Poverty line</v>
      </c>
      <c r="F95" s="109">
        <f>V.Poor!T26</f>
        <v>41024.342830078822</v>
      </c>
      <c r="G95" s="109">
        <f>Poor!T26</f>
        <v>41024.342830078822</v>
      </c>
      <c r="H95" s="109">
        <f>Middle!T26</f>
        <v>41024.342830078822</v>
      </c>
      <c r="I95" s="109">
        <f>Rich!T26</f>
        <v>41024.342830078822</v>
      </c>
    </row>
    <row r="96" spans="1:9">
      <c r="A96" t="str">
        <f>V.Poor!Q27</f>
        <v>Resilience line</v>
      </c>
      <c r="F96" s="109">
        <f>V.Poor!T27</f>
        <v>41774.342830078822</v>
      </c>
      <c r="G96" s="109">
        <f>Poor!T27</f>
        <v>41930.342830078822</v>
      </c>
      <c r="H96" s="109">
        <f>Middle!T27</f>
        <v>42274.342830078829</v>
      </c>
      <c r="I96" s="109">
        <f>Rich!T27</f>
        <v>43049.342830078822</v>
      </c>
    </row>
    <row r="98" spans="1:9">
      <c r="A98" t="s">
        <v>141</v>
      </c>
      <c r="B98" s="243">
        <f>IF(B89&gt;B$88,B89-B$88,0)</f>
        <v>0</v>
      </c>
      <c r="C98" s="243">
        <f t="shared" ref="C98:I101" si="0">IF(C89&gt;C$88,C89-C$88,0)</f>
        <v>0</v>
      </c>
      <c r="D98" s="243">
        <f t="shared" si="0"/>
        <v>0</v>
      </c>
      <c r="E98" s="243">
        <f t="shared" si="0"/>
        <v>0</v>
      </c>
      <c r="F98" s="243">
        <f t="shared" si="0"/>
        <v>0</v>
      </c>
      <c r="G98" s="243">
        <f t="shared" si="0"/>
        <v>0</v>
      </c>
      <c r="H98" s="243">
        <f t="shared" si="0"/>
        <v>0</v>
      </c>
      <c r="I98" s="243">
        <f t="shared" si="0"/>
        <v>0</v>
      </c>
    </row>
    <row r="99" spans="1:9">
      <c r="A99" t="s">
        <v>142</v>
      </c>
      <c r="B99" s="243">
        <f>IF(B90&gt;B$88,B90-B$88,0)</f>
        <v>0</v>
      </c>
      <c r="C99" s="243">
        <f t="shared" si="0"/>
        <v>0</v>
      </c>
      <c r="D99" s="243">
        <f t="shared" si="0"/>
        <v>0</v>
      </c>
      <c r="E99" s="243">
        <f t="shared" si="0"/>
        <v>0</v>
      </c>
      <c r="F99" s="243">
        <f t="shared" si="0"/>
        <v>0</v>
      </c>
      <c r="G99" s="243">
        <f t="shared" si="0"/>
        <v>0</v>
      </c>
      <c r="H99" s="243">
        <f t="shared" si="0"/>
        <v>0</v>
      </c>
      <c r="I99" s="243">
        <f t="shared" si="0"/>
        <v>0</v>
      </c>
    </row>
    <row r="100" spans="1:9">
      <c r="A100" t="s">
        <v>143</v>
      </c>
      <c r="B100" s="243">
        <f>IF(B91&gt;B$88,B91-B$88,0)</f>
        <v>5324.4367703630051</v>
      </c>
      <c r="C100" s="243">
        <f t="shared" si="0"/>
        <v>0</v>
      </c>
      <c r="D100" s="243">
        <f t="shared" si="0"/>
        <v>0</v>
      </c>
      <c r="E100" s="243">
        <f t="shared" si="0"/>
        <v>0</v>
      </c>
      <c r="F100" s="243">
        <f t="shared" si="0"/>
        <v>5347.6002758407267</v>
      </c>
      <c r="G100" s="243">
        <f t="shared" si="0"/>
        <v>0</v>
      </c>
      <c r="H100" s="243">
        <f t="shared" si="0"/>
        <v>0</v>
      </c>
      <c r="I100" s="243">
        <f t="shared" si="0"/>
        <v>0</v>
      </c>
    </row>
    <row r="101" spans="1:9">
      <c r="A101" t="s">
        <v>144</v>
      </c>
      <c r="B101" s="243">
        <f>IF(B92&gt;B$88,B92-B$88,0)</f>
        <v>6074.4367703630051</v>
      </c>
      <c r="C101" s="243">
        <f t="shared" si="0"/>
        <v>0</v>
      </c>
      <c r="D101" s="243">
        <f t="shared" si="0"/>
        <v>0</v>
      </c>
      <c r="E101" s="243">
        <f t="shared" si="0"/>
        <v>0</v>
      </c>
      <c r="F101" s="243">
        <f t="shared" si="0"/>
        <v>6097.6002758407267</v>
      </c>
      <c r="G101" s="243">
        <f t="shared" si="0"/>
        <v>0</v>
      </c>
      <c r="H101" s="243">
        <f t="shared" si="0"/>
        <v>0</v>
      </c>
      <c r="I101" s="243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8" customFormat="1" ht="19">
      <c r="A2" s="255"/>
      <c r="B2" s="255"/>
      <c r="C2" s="255"/>
      <c r="D2" s="255"/>
      <c r="E2" s="255"/>
      <c r="F2" s="255"/>
      <c r="G2" s="253"/>
      <c r="H2" s="253"/>
      <c r="I2" s="253"/>
      <c r="J2" s="253"/>
      <c r="K2" s="267" t="str">
        <f>Poor!A1</f>
        <v>ZAOCC: 59209</v>
      </c>
      <c r="L2" s="267"/>
      <c r="M2" s="267"/>
      <c r="N2" s="267"/>
      <c r="O2" s="267"/>
      <c r="P2" s="267"/>
      <c r="Q2" s="267"/>
      <c r="R2" s="255"/>
      <c r="S2" s="255"/>
      <c r="T2" s="255"/>
      <c r="U2" s="255"/>
      <c r="V2" s="255"/>
    </row>
    <row r="3" spans="1:22" s="92" customFormat="1" ht="17">
      <c r="A3" s="90"/>
      <c r="B3" s="268" t="str">
        <f>V.Poor!A67</f>
        <v>Expenditure : Very Poor HHs</v>
      </c>
      <c r="C3" s="268"/>
      <c r="D3" s="268"/>
      <c r="E3" s="268"/>
      <c r="F3" s="257"/>
      <c r="G3" s="266" t="str">
        <f>Poor!A67</f>
        <v>Expenditure : Poor HHs</v>
      </c>
      <c r="H3" s="266"/>
      <c r="I3" s="266"/>
      <c r="J3" s="266"/>
      <c r="K3" s="253"/>
      <c r="L3" s="266" t="str">
        <f>Middle!A67</f>
        <v>Expenditure : Middle HHs</v>
      </c>
      <c r="M3" s="266"/>
      <c r="N3" s="266"/>
      <c r="O3" s="266"/>
      <c r="P3" s="266"/>
      <c r="Q3" s="254"/>
      <c r="R3" s="266" t="str">
        <f>Rich!A67</f>
        <v>Expenditure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0.36</v>
      </c>
      <c r="C2" s="203">
        <f>[1]WB!$CK$10</f>
        <v>0.23</v>
      </c>
      <c r="D2" s="203">
        <f>[1]WB!$CK$11</f>
        <v>0.27</v>
      </c>
      <c r="E2" s="203">
        <f>[1]WB!$CK$12</f>
        <v>0.14000000000000001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1364.2527525340095</v>
      </c>
      <c r="C3" s="204">
        <f>Income!C72</f>
        <v>1061.3833954332665</v>
      </c>
      <c r="D3" s="204">
        <f>Income!D72</f>
        <v>1424.6724946121114</v>
      </c>
      <c r="E3" s="204">
        <f>Income!E72</f>
        <v>1801.3389005540698</v>
      </c>
      <c r="F3" s="205">
        <f>IF(F$2&lt;=($B$2+$C$2+$D$2),IF(F$2&lt;=($B$2+$C$2),IF(F$2&lt;=$B$2,$B3,$C3),$D3),$E3)</f>
        <v>1364.2527525340095</v>
      </c>
      <c r="G3" s="205">
        <f t="shared" ref="G3:AW7" si="0">IF(G$2&lt;=($B$2+$C$2+$D$2),IF(G$2&lt;=($B$2+$C$2),IF(G$2&lt;=$B$2,$B3,$C3),$D3),$E3)</f>
        <v>1364.2527525340095</v>
      </c>
      <c r="H3" s="205">
        <f t="shared" si="0"/>
        <v>1364.2527525340095</v>
      </c>
      <c r="I3" s="205">
        <f t="shared" si="0"/>
        <v>1364.2527525340095</v>
      </c>
      <c r="J3" s="205">
        <f t="shared" si="0"/>
        <v>1364.2527525340095</v>
      </c>
      <c r="K3" s="205">
        <f t="shared" si="0"/>
        <v>1364.2527525340095</v>
      </c>
      <c r="L3" s="205">
        <f t="shared" si="0"/>
        <v>1364.2527525340095</v>
      </c>
      <c r="M3" s="205">
        <f t="shared" si="0"/>
        <v>1364.2527525340095</v>
      </c>
      <c r="N3" s="205">
        <f t="shared" si="0"/>
        <v>1364.2527525340095</v>
      </c>
      <c r="O3" s="205">
        <f t="shared" si="0"/>
        <v>1364.2527525340095</v>
      </c>
      <c r="P3" s="205">
        <f t="shared" si="0"/>
        <v>1364.2527525340095</v>
      </c>
      <c r="Q3" s="205">
        <f t="shared" si="0"/>
        <v>1364.2527525340095</v>
      </c>
      <c r="R3" s="205">
        <f t="shared" si="0"/>
        <v>1364.2527525340095</v>
      </c>
      <c r="S3" s="205">
        <f t="shared" si="0"/>
        <v>1364.2527525340095</v>
      </c>
      <c r="T3" s="205">
        <f t="shared" si="0"/>
        <v>1364.2527525340095</v>
      </c>
      <c r="U3" s="205">
        <f t="shared" si="0"/>
        <v>1364.2527525340095</v>
      </c>
      <c r="V3" s="205">
        <f t="shared" si="0"/>
        <v>1364.2527525340095</v>
      </c>
      <c r="W3" s="205">
        <f t="shared" si="0"/>
        <v>1364.2527525340095</v>
      </c>
      <c r="X3" s="205">
        <f t="shared" si="0"/>
        <v>1364.2527525340095</v>
      </c>
      <c r="Y3" s="205">
        <f t="shared" si="0"/>
        <v>1364.2527525340095</v>
      </c>
      <c r="Z3" s="205">
        <f t="shared" si="0"/>
        <v>1364.2527525340095</v>
      </c>
      <c r="AA3" s="205">
        <f t="shared" si="0"/>
        <v>1364.2527525340095</v>
      </c>
      <c r="AB3" s="205">
        <f t="shared" si="0"/>
        <v>1364.2527525340095</v>
      </c>
      <c r="AC3" s="205">
        <f t="shared" si="0"/>
        <v>1364.2527525340095</v>
      </c>
      <c r="AD3" s="205">
        <f t="shared" si="0"/>
        <v>1364.2527525340095</v>
      </c>
      <c r="AE3" s="205">
        <f t="shared" si="0"/>
        <v>1364.2527525340095</v>
      </c>
      <c r="AF3" s="205">
        <f t="shared" si="0"/>
        <v>1364.2527525340095</v>
      </c>
      <c r="AG3" s="205">
        <f t="shared" si="0"/>
        <v>1364.2527525340095</v>
      </c>
      <c r="AH3" s="205">
        <f t="shared" si="0"/>
        <v>1364.2527525340095</v>
      </c>
      <c r="AI3" s="205">
        <f t="shared" si="0"/>
        <v>1364.2527525340095</v>
      </c>
      <c r="AJ3" s="205">
        <f t="shared" si="0"/>
        <v>1364.2527525340095</v>
      </c>
      <c r="AK3" s="205">
        <f t="shared" si="0"/>
        <v>1364.2527525340095</v>
      </c>
      <c r="AL3" s="205">
        <f t="shared" si="0"/>
        <v>1364.2527525340095</v>
      </c>
      <c r="AM3" s="205">
        <f t="shared" si="0"/>
        <v>1364.2527525340095</v>
      </c>
      <c r="AN3" s="205">
        <f t="shared" si="0"/>
        <v>1364.2527525340095</v>
      </c>
      <c r="AO3" s="205">
        <f t="shared" si="0"/>
        <v>1364.2527525340095</v>
      </c>
      <c r="AP3" s="205">
        <f t="shared" si="0"/>
        <v>1061.3833954332665</v>
      </c>
      <c r="AQ3" s="205">
        <f t="shared" si="0"/>
        <v>1061.3833954332665</v>
      </c>
      <c r="AR3" s="205">
        <f t="shared" si="0"/>
        <v>1061.3833954332665</v>
      </c>
      <c r="AS3" s="205">
        <f t="shared" si="0"/>
        <v>1061.3833954332665</v>
      </c>
      <c r="AT3" s="205">
        <f t="shared" si="0"/>
        <v>1061.3833954332665</v>
      </c>
      <c r="AU3" s="205">
        <f t="shared" si="0"/>
        <v>1061.3833954332665</v>
      </c>
      <c r="AV3" s="205">
        <f t="shared" si="0"/>
        <v>1061.3833954332665</v>
      </c>
      <c r="AW3" s="205">
        <f t="shared" si="0"/>
        <v>1061.3833954332665</v>
      </c>
      <c r="AX3" s="205">
        <f t="shared" ref="AX3:BZ10" si="1">IF(AX$2&lt;=($B$2+$C$2+$D$2),IF(AX$2&lt;=($B$2+$C$2),IF(AX$2&lt;=$B$2,$B3,$C3),$D3),$E3)</f>
        <v>1061.3833954332665</v>
      </c>
      <c r="AY3" s="205">
        <f t="shared" si="1"/>
        <v>1061.3833954332665</v>
      </c>
      <c r="AZ3" s="205">
        <f t="shared" si="1"/>
        <v>1061.3833954332665</v>
      </c>
      <c r="BA3" s="205">
        <f t="shared" si="1"/>
        <v>1061.3833954332665</v>
      </c>
      <c r="BB3" s="205">
        <f t="shared" si="1"/>
        <v>1061.3833954332665</v>
      </c>
      <c r="BC3" s="205">
        <f t="shared" si="1"/>
        <v>1061.3833954332665</v>
      </c>
      <c r="BD3" s="205">
        <f t="shared" si="1"/>
        <v>1061.3833954332665</v>
      </c>
      <c r="BE3" s="205">
        <f t="shared" si="1"/>
        <v>1061.3833954332665</v>
      </c>
      <c r="BF3" s="205">
        <f t="shared" si="1"/>
        <v>1061.3833954332665</v>
      </c>
      <c r="BG3" s="205">
        <f t="shared" si="1"/>
        <v>1061.3833954332665</v>
      </c>
      <c r="BH3" s="205">
        <f t="shared" si="1"/>
        <v>1061.3833954332665</v>
      </c>
      <c r="BI3" s="205">
        <f t="shared" si="1"/>
        <v>1061.3833954332665</v>
      </c>
      <c r="BJ3" s="205">
        <f t="shared" si="1"/>
        <v>1061.3833954332665</v>
      </c>
      <c r="BK3" s="205">
        <f t="shared" si="1"/>
        <v>1061.3833954332665</v>
      </c>
      <c r="BL3" s="205">
        <f t="shared" si="1"/>
        <v>1061.3833954332665</v>
      </c>
      <c r="BM3" s="205">
        <f t="shared" si="1"/>
        <v>1424.6724946121114</v>
      </c>
      <c r="BN3" s="205">
        <f t="shared" si="1"/>
        <v>1424.6724946121114</v>
      </c>
      <c r="BO3" s="205">
        <f t="shared" si="1"/>
        <v>1424.6724946121114</v>
      </c>
      <c r="BP3" s="205">
        <f t="shared" si="1"/>
        <v>1424.6724946121114</v>
      </c>
      <c r="BQ3" s="205">
        <f t="shared" si="1"/>
        <v>1424.6724946121114</v>
      </c>
      <c r="BR3" s="205">
        <f t="shared" si="1"/>
        <v>1424.6724946121114</v>
      </c>
      <c r="BS3" s="205">
        <f t="shared" si="1"/>
        <v>1424.6724946121114</v>
      </c>
      <c r="BT3" s="205">
        <f t="shared" si="1"/>
        <v>1424.6724946121114</v>
      </c>
      <c r="BU3" s="205">
        <f t="shared" si="1"/>
        <v>1424.6724946121114</v>
      </c>
      <c r="BV3" s="205">
        <f t="shared" si="1"/>
        <v>1424.6724946121114</v>
      </c>
      <c r="BW3" s="205">
        <f t="shared" si="1"/>
        <v>1424.6724946121114</v>
      </c>
      <c r="BX3" s="205">
        <f t="shared" si="1"/>
        <v>1424.6724946121114</v>
      </c>
      <c r="BY3" s="205">
        <f t="shared" si="1"/>
        <v>1424.6724946121114</v>
      </c>
      <c r="BZ3" s="205">
        <f t="shared" si="1"/>
        <v>1424.6724946121114</v>
      </c>
      <c r="CA3" s="205">
        <f t="shared" ref="CA3:CR15" si="2">IF(CA$2&lt;=($B$2+$C$2+$D$2),IF(CA$2&lt;=($B$2+$C$2),IF(CA$2&lt;=$B$2,$B3,$C3),$D3),$E3)</f>
        <v>1424.6724946121114</v>
      </c>
      <c r="CB3" s="205">
        <f t="shared" si="2"/>
        <v>1424.6724946121114</v>
      </c>
      <c r="CC3" s="205">
        <f t="shared" si="2"/>
        <v>1424.6724946121114</v>
      </c>
      <c r="CD3" s="205">
        <f t="shared" si="2"/>
        <v>1424.6724946121114</v>
      </c>
      <c r="CE3" s="205">
        <f t="shared" si="2"/>
        <v>1424.6724946121114</v>
      </c>
      <c r="CF3" s="205">
        <f t="shared" si="2"/>
        <v>1424.6724946121114</v>
      </c>
      <c r="CG3" s="205">
        <f t="shared" si="2"/>
        <v>1424.6724946121114</v>
      </c>
      <c r="CH3" s="205">
        <f t="shared" si="2"/>
        <v>1424.6724946121114</v>
      </c>
      <c r="CI3" s="205">
        <f t="shared" si="2"/>
        <v>1424.6724946121114</v>
      </c>
      <c r="CJ3" s="205">
        <f t="shared" si="2"/>
        <v>1424.6724946121114</v>
      </c>
      <c r="CK3" s="205">
        <f t="shared" si="2"/>
        <v>1424.6724946121114</v>
      </c>
      <c r="CL3" s="205">
        <f t="shared" si="2"/>
        <v>1424.6724946121114</v>
      </c>
      <c r="CM3" s="205">
        <f t="shared" si="2"/>
        <v>1424.6724946121114</v>
      </c>
      <c r="CN3" s="205">
        <f t="shared" si="2"/>
        <v>1801.3389005540698</v>
      </c>
      <c r="CO3" s="205">
        <f t="shared" si="2"/>
        <v>1801.3389005540698</v>
      </c>
      <c r="CP3" s="205">
        <f t="shared" si="2"/>
        <v>1801.3389005540698</v>
      </c>
      <c r="CQ3" s="205">
        <f t="shared" si="2"/>
        <v>1801.3389005540698</v>
      </c>
      <c r="CR3" s="205">
        <f t="shared" si="2"/>
        <v>1801.3389005540698</v>
      </c>
      <c r="CS3" s="205">
        <f t="shared" ref="CS3:DA15" si="3">IF(CS$2&lt;=($B$2+$C$2+$D$2),IF(CS$2&lt;=($B$2+$C$2),IF(CS$2&lt;=$B$2,$B3,$C3),$D3),$E3)</f>
        <v>1801.3389005540698</v>
      </c>
      <c r="CT3" s="205">
        <f t="shared" si="3"/>
        <v>1801.3389005540698</v>
      </c>
      <c r="CU3" s="205">
        <f t="shared" si="3"/>
        <v>1801.3389005540698</v>
      </c>
      <c r="CV3" s="205">
        <f t="shared" si="3"/>
        <v>1801.3389005540698</v>
      </c>
      <c r="CW3" s="205">
        <f t="shared" si="3"/>
        <v>1801.3389005540698</v>
      </c>
      <c r="CX3" s="205">
        <f t="shared" si="3"/>
        <v>1801.3389005540698</v>
      </c>
      <c r="CY3" s="205">
        <f t="shared" si="3"/>
        <v>1801.3389005540698</v>
      </c>
      <c r="CZ3" s="205">
        <f t="shared" si="3"/>
        <v>1801.3389005540698</v>
      </c>
      <c r="DA3" s="205">
        <f t="shared" si="3"/>
        <v>1801.3389005540698</v>
      </c>
      <c r="DB3" s="205"/>
    </row>
    <row r="4" spans="1:106">
      <c r="A4" s="202" t="str">
        <f>Income!A73</f>
        <v>Own crops sold</v>
      </c>
      <c r="B4" s="204">
        <f>Income!B73</f>
        <v>0</v>
      </c>
      <c r="C4" s="204">
        <f>Income!C73</f>
        <v>35</v>
      </c>
      <c r="D4" s="204">
        <f>Income!D73</f>
        <v>1253</v>
      </c>
      <c r="E4" s="204">
        <f>Income!E73</f>
        <v>19158.437500000004</v>
      </c>
      <c r="F4" s="205">
        <f t="shared" ref="F4:U17" si="4">IF(F$2&lt;=($B$2+$C$2+$D$2),IF(F$2&lt;=($B$2+$C$2),IF(F$2&lt;=$B$2,$B4,$C4),$D4),$E4)</f>
        <v>0</v>
      </c>
      <c r="G4" s="205">
        <f t="shared" si="0"/>
        <v>0</v>
      </c>
      <c r="H4" s="205">
        <f t="shared" si="0"/>
        <v>0</v>
      </c>
      <c r="I4" s="205">
        <f t="shared" si="0"/>
        <v>0</v>
      </c>
      <c r="J4" s="205">
        <f t="shared" si="0"/>
        <v>0</v>
      </c>
      <c r="K4" s="205">
        <f t="shared" si="0"/>
        <v>0</v>
      </c>
      <c r="L4" s="205">
        <f t="shared" si="0"/>
        <v>0</v>
      </c>
      <c r="M4" s="205">
        <f t="shared" si="0"/>
        <v>0</v>
      </c>
      <c r="N4" s="205">
        <f t="shared" si="0"/>
        <v>0</v>
      </c>
      <c r="O4" s="205">
        <f t="shared" si="0"/>
        <v>0</v>
      </c>
      <c r="P4" s="205">
        <f t="shared" si="0"/>
        <v>0</v>
      </c>
      <c r="Q4" s="205">
        <f t="shared" si="0"/>
        <v>0</v>
      </c>
      <c r="R4" s="205">
        <f t="shared" si="0"/>
        <v>0</v>
      </c>
      <c r="S4" s="205">
        <f t="shared" si="0"/>
        <v>0</v>
      </c>
      <c r="T4" s="205">
        <f t="shared" si="0"/>
        <v>0</v>
      </c>
      <c r="U4" s="205">
        <f t="shared" si="0"/>
        <v>0</v>
      </c>
      <c r="V4" s="205">
        <f t="shared" si="0"/>
        <v>0</v>
      </c>
      <c r="W4" s="205">
        <f t="shared" si="0"/>
        <v>0</v>
      </c>
      <c r="X4" s="205">
        <f t="shared" si="0"/>
        <v>0</v>
      </c>
      <c r="Y4" s="205">
        <f t="shared" si="0"/>
        <v>0</v>
      </c>
      <c r="Z4" s="205">
        <f t="shared" si="0"/>
        <v>0</v>
      </c>
      <c r="AA4" s="205">
        <f t="shared" si="0"/>
        <v>0</v>
      </c>
      <c r="AB4" s="205">
        <f t="shared" si="0"/>
        <v>0</v>
      </c>
      <c r="AC4" s="205">
        <f t="shared" si="0"/>
        <v>0</v>
      </c>
      <c r="AD4" s="205">
        <f t="shared" si="0"/>
        <v>0</v>
      </c>
      <c r="AE4" s="205">
        <f t="shared" si="0"/>
        <v>0</v>
      </c>
      <c r="AF4" s="205">
        <f t="shared" si="0"/>
        <v>0</v>
      </c>
      <c r="AG4" s="205">
        <f t="shared" si="0"/>
        <v>0</v>
      </c>
      <c r="AH4" s="205">
        <f t="shared" si="0"/>
        <v>0</v>
      </c>
      <c r="AI4" s="205">
        <f t="shared" si="0"/>
        <v>0</v>
      </c>
      <c r="AJ4" s="205">
        <f t="shared" si="0"/>
        <v>0</v>
      </c>
      <c r="AK4" s="205">
        <f t="shared" si="0"/>
        <v>0</v>
      </c>
      <c r="AL4" s="205">
        <f t="shared" si="0"/>
        <v>0</v>
      </c>
      <c r="AM4" s="205">
        <f t="shared" si="0"/>
        <v>0</v>
      </c>
      <c r="AN4" s="205">
        <f t="shared" si="0"/>
        <v>0</v>
      </c>
      <c r="AO4" s="205">
        <f t="shared" si="0"/>
        <v>0</v>
      </c>
      <c r="AP4" s="205">
        <f t="shared" si="0"/>
        <v>35</v>
      </c>
      <c r="AQ4" s="205">
        <f t="shared" si="0"/>
        <v>35</v>
      </c>
      <c r="AR4" s="205">
        <f t="shared" si="0"/>
        <v>35</v>
      </c>
      <c r="AS4" s="205">
        <f t="shared" si="0"/>
        <v>35</v>
      </c>
      <c r="AT4" s="205">
        <f t="shared" si="0"/>
        <v>35</v>
      </c>
      <c r="AU4" s="205">
        <f t="shared" si="0"/>
        <v>35</v>
      </c>
      <c r="AV4" s="205">
        <f t="shared" si="0"/>
        <v>35</v>
      </c>
      <c r="AW4" s="205">
        <f t="shared" si="0"/>
        <v>35</v>
      </c>
      <c r="AX4" s="205">
        <f t="shared" si="1"/>
        <v>35</v>
      </c>
      <c r="AY4" s="205">
        <f t="shared" si="1"/>
        <v>35</v>
      </c>
      <c r="AZ4" s="205">
        <f t="shared" si="1"/>
        <v>35</v>
      </c>
      <c r="BA4" s="205">
        <f t="shared" si="1"/>
        <v>35</v>
      </c>
      <c r="BB4" s="205">
        <f t="shared" si="1"/>
        <v>35</v>
      </c>
      <c r="BC4" s="205">
        <f t="shared" si="1"/>
        <v>35</v>
      </c>
      <c r="BD4" s="205">
        <f t="shared" si="1"/>
        <v>35</v>
      </c>
      <c r="BE4" s="205">
        <f t="shared" si="1"/>
        <v>35</v>
      </c>
      <c r="BF4" s="205">
        <f t="shared" si="1"/>
        <v>35</v>
      </c>
      <c r="BG4" s="205">
        <f t="shared" si="1"/>
        <v>35</v>
      </c>
      <c r="BH4" s="205">
        <f t="shared" si="1"/>
        <v>35</v>
      </c>
      <c r="BI4" s="205">
        <f t="shared" si="1"/>
        <v>35</v>
      </c>
      <c r="BJ4" s="205">
        <f t="shared" si="1"/>
        <v>35</v>
      </c>
      <c r="BK4" s="205">
        <f t="shared" si="1"/>
        <v>35</v>
      </c>
      <c r="BL4" s="205">
        <f t="shared" si="1"/>
        <v>35</v>
      </c>
      <c r="BM4" s="205">
        <f t="shared" si="1"/>
        <v>1253</v>
      </c>
      <c r="BN4" s="205">
        <f t="shared" si="1"/>
        <v>1253</v>
      </c>
      <c r="BO4" s="205">
        <f t="shared" si="1"/>
        <v>1253</v>
      </c>
      <c r="BP4" s="205">
        <f t="shared" si="1"/>
        <v>1253</v>
      </c>
      <c r="BQ4" s="205">
        <f t="shared" si="1"/>
        <v>1253</v>
      </c>
      <c r="BR4" s="205">
        <f t="shared" si="1"/>
        <v>1253</v>
      </c>
      <c r="BS4" s="205">
        <f t="shared" si="1"/>
        <v>1253</v>
      </c>
      <c r="BT4" s="205">
        <f t="shared" si="1"/>
        <v>1253</v>
      </c>
      <c r="BU4" s="205">
        <f t="shared" si="1"/>
        <v>1253</v>
      </c>
      <c r="BV4" s="205">
        <f t="shared" si="1"/>
        <v>1253</v>
      </c>
      <c r="BW4" s="205">
        <f t="shared" si="1"/>
        <v>1253</v>
      </c>
      <c r="BX4" s="205">
        <f t="shared" si="1"/>
        <v>1253</v>
      </c>
      <c r="BY4" s="205">
        <f t="shared" si="1"/>
        <v>1253</v>
      </c>
      <c r="BZ4" s="205">
        <f t="shared" si="1"/>
        <v>1253</v>
      </c>
      <c r="CA4" s="205">
        <f t="shared" si="2"/>
        <v>1253</v>
      </c>
      <c r="CB4" s="205">
        <f t="shared" si="2"/>
        <v>1253</v>
      </c>
      <c r="CC4" s="205">
        <f t="shared" si="2"/>
        <v>1253</v>
      </c>
      <c r="CD4" s="205">
        <f t="shared" si="2"/>
        <v>1253</v>
      </c>
      <c r="CE4" s="205">
        <f t="shared" si="2"/>
        <v>1253</v>
      </c>
      <c r="CF4" s="205">
        <f t="shared" si="2"/>
        <v>1253</v>
      </c>
      <c r="CG4" s="205">
        <f t="shared" si="2"/>
        <v>1253</v>
      </c>
      <c r="CH4" s="205">
        <f t="shared" si="2"/>
        <v>1253</v>
      </c>
      <c r="CI4" s="205">
        <f t="shared" si="2"/>
        <v>1253</v>
      </c>
      <c r="CJ4" s="205">
        <f t="shared" si="2"/>
        <v>1253</v>
      </c>
      <c r="CK4" s="205">
        <f t="shared" si="2"/>
        <v>1253</v>
      </c>
      <c r="CL4" s="205">
        <f t="shared" si="2"/>
        <v>1253</v>
      </c>
      <c r="CM4" s="205">
        <f t="shared" si="2"/>
        <v>1253</v>
      </c>
      <c r="CN4" s="205">
        <f t="shared" si="2"/>
        <v>19158.437500000004</v>
      </c>
      <c r="CO4" s="205">
        <f t="shared" si="2"/>
        <v>19158.437500000004</v>
      </c>
      <c r="CP4" s="205">
        <f t="shared" si="2"/>
        <v>19158.437500000004</v>
      </c>
      <c r="CQ4" s="205">
        <f t="shared" si="2"/>
        <v>19158.437500000004</v>
      </c>
      <c r="CR4" s="205">
        <f t="shared" si="2"/>
        <v>19158.437500000004</v>
      </c>
      <c r="CS4" s="205">
        <f t="shared" si="3"/>
        <v>19158.437500000004</v>
      </c>
      <c r="CT4" s="205">
        <f t="shared" si="3"/>
        <v>19158.437500000004</v>
      </c>
      <c r="CU4" s="205">
        <f t="shared" si="3"/>
        <v>19158.437500000004</v>
      </c>
      <c r="CV4" s="205">
        <f t="shared" si="3"/>
        <v>19158.437500000004</v>
      </c>
      <c r="CW4" s="205">
        <f t="shared" si="3"/>
        <v>19158.437500000004</v>
      </c>
      <c r="CX4" s="205">
        <f t="shared" si="3"/>
        <v>19158.437500000004</v>
      </c>
      <c r="CY4" s="205">
        <f t="shared" si="3"/>
        <v>19158.437500000004</v>
      </c>
      <c r="CZ4" s="205">
        <f t="shared" si="3"/>
        <v>19158.437500000004</v>
      </c>
      <c r="DA4" s="205">
        <f t="shared" si="3"/>
        <v>19158.437500000004</v>
      </c>
      <c r="DB4" s="205"/>
    </row>
    <row r="5" spans="1:106">
      <c r="A5" s="202" t="str">
        <f>Income!A74</f>
        <v>Animal products consumed</v>
      </c>
      <c r="B5" s="204">
        <f>Income!B74</f>
        <v>416.79309664100845</v>
      </c>
      <c r="C5" s="204">
        <f>Income!C74</f>
        <v>1212.4096872200819</v>
      </c>
      <c r="D5" s="204">
        <f>Income!D74</f>
        <v>1493.6279213756256</v>
      </c>
      <c r="E5" s="204">
        <f>Income!E74</f>
        <v>1423.0914893268873</v>
      </c>
      <c r="F5" s="205">
        <f t="shared" si="4"/>
        <v>416.79309664100845</v>
      </c>
      <c r="G5" s="205">
        <f t="shared" si="0"/>
        <v>416.79309664100845</v>
      </c>
      <c r="H5" s="205">
        <f t="shared" si="0"/>
        <v>416.79309664100845</v>
      </c>
      <c r="I5" s="205">
        <f t="shared" si="0"/>
        <v>416.79309664100845</v>
      </c>
      <c r="J5" s="205">
        <f t="shared" si="0"/>
        <v>416.79309664100845</v>
      </c>
      <c r="K5" s="205">
        <f t="shared" si="0"/>
        <v>416.79309664100845</v>
      </c>
      <c r="L5" s="205">
        <f t="shared" si="0"/>
        <v>416.79309664100845</v>
      </c>
      <c r="M5" s="205">
        <f t="shared" si="0"/>
        <v>416.79309664100845</v>
      </c>
      <c r="N5" s="205">
        <f t="shared" si="0"/>
        <v>416.79309664100845</v>
      </c>
      <c r="O5" s="205">
        <f t="shared" si="0"/>
        <v>416.79309664100845</v>
      </c>
      <c r="P5" s="205">
        <f t="shared" si="0"/>
        <v>416.79309664100845</v>
      </c>
      <c r="Q5" s="205">
        <f t="shared" si="0"/>
        <v>416.79309664100845</v>
      </c>
      <c r="R5" s="205">
        <f t="shared" si="0"/>
        <v>416.79309664100845</v>
      </c>
      <c r="S5" s="205">
        <f t="shared" si="0"/>
        <v>416.79309664100845</v>
      </c>
      <c r="T5" s="205">
        <f t="shared" si="0"/>
        <v>416.79309664100845</v>
      </c>
      <c r="U5" s="205">
        <f t="shared" si="0"/>
        <v>416.79309664100845</v>
      </c>
      <c r="V5" s="205">
        <f t="shared" si="0"/>
        <v>416.79309664100845</v>
      </c>
      <c r="W5" s="205">
        <f t="shared" si="0"/>
        <v>416.79309664100845</v>
      </c>
      <c r="X5" s="205">
        <f t="shared" si="0"/>
        <v>416.79309664100845</v>
      </c>
      <c r="Y5" s="205">
        <f t="shared" si="0"/>
        <v>416.79309664100845</v>
      </c>
      <c r="Z5" s="205">
        <f t="shared" si="0"/>
        <v>416.79309664100845</v>
      </c>
      <c r="AA5" s="205">
        <f t="shared" si="0"/>
        <v>416.79309664100845</v>
      </c>
      <c r="AB5" s="205">
        <f t="shared" si="0"/>
        <v>416.79309664100845</v>
      </c>
      <c r="AC5" s="205">
        <f t="shared" si="0"/>
        <v>416.79309664100845</v>
      </c>
      <c r="AD5" s="205">
        <f t="shared" si="0"/>
        <v>416.79309664100845</v>
      </c>
      <c r="AE5" s="205">
        <f t="shared" si="0"/>
        <v>416.79309664100845</v>
      </c>
      <c r="AF5" s="205">
        <f t="shared" si="0"/>
        <v>416.79309664100845</v>
      </c>
      <c r="AG5" s="205">
        <f t="shared" si="0"/>
        <v>416.79309664100845</v>
      </c>
      <c r="AH5" s="205">
        <f t="shared" si="0"/>
        <v>416.79309664100845</v>
      </c>
      <c r="AI5" s="205">
        <f t="shared" si="0"/>
        <v>416.79309664100845</v>
      </c>
      <c r="AJ5" s="205">
        <f t="shared" si="0"/>
        <v>416.79309664100845</v>
      </c>
      <c r="AK5" s="205">
        <f t="shared" si="0"/>
        <v>416.79309664100845</v>
      </c>
      <c r="AL5" s="205">
        <f t="shared" si="0"/>
        <v>416.79309664100845</v>
      </c>
      <c r="AM5" s="205">
        <f t="shared" si="0"/>
        <v>416.79309664100845</v>
      </c>
      <c r="AN5" s="205">
        <f t="shared" si="0"/>
        <v>416.79309664100845</v>
      </c>
      <c r="AO5" s="205">
        <f t="shared" si="0"/>
        <v>416.79309664100845</v>
      </c>
      <c r="AP5" s="205">
        <f t="shared" si="0"/>
        <v>1212.4096872200819</v>
      </c>
      <c r="AQ5" s="205">
        <f t="shared" si="0"/>
        <v>1212.4096872200819</v>
      </c>
      <c r="AR5" s="205">
        <f t="shared" si="0"/>
        <v>1212.4096872200819</v>
      </c>
      <c r="AS5" s="205">
        <f t="shared" si="0"/>
        <v>1212.4096872200819</v>
      </c>
      <c r="AT5" s="205">
        <f t="shared" si="0"/>
        <v>1212.4096872200819</v>
      </c>
      <c r="AU5" s="205">
        <f t="shared" si="0"/>
        <v>1212.4096872200819</v>
      </c>
      <c r="AV5" s="205">
        <f t="shared" si="0"/>
        <v>1212.4096872200819</v>
      </c>
      <c r="AW5" s="205">
        <f t="shared" si="0"/>
        <v>1212.4096872200819</v>
      </c>
      <c r="AX5" s="205">
        <f t="shared" si="1"/>
        <v>1212.4096872200819</v>
      </c>
      <c r="AY5" s="205">
        <f t="shared" si="1"/>
        <v>1212.4096872200819</v>
      </c>
      <c r="AZ5" s="205">
        <f t="shared" si="1"/>
        <v>1212.4096872200819</v>
      </c>
      <c r="BA5" s="205">
        <f t="shared" si="1"/>
        <v>1212.4096872200819</v>
      </c>
      <c r="BB5" s="205">
        <f t="shared" si="1"/>
        <v>1212.4096872200819</v>
      </c>
      <c r="BC5" s="205">
        <f t="shared" si="1"/>
        <v>1212.4096872200819</v>
      </c>
      <c r="BD5" s="205">
        <f t="shared" si="1"/>
        <v>1212.4096872200819</v>
      </c>
      <c r="BE5" s="205">
        <f t="shared" si="1"/>
        <v>1212.4096872200819</v>
      </c>
      <c r="BF5" s="205">
        <f t="shared" si="1"/>
        <v>1212.4096872200819</v>
      </c>
      <c r="BG5" s="205">
        <f t="shared" si="1"/>
        <v>1212.4096872200819</v>
      </c>
      <c r="BH5" s="205">
        <f t="shared" si="1"/>
        <v>1212.4096872200819</v>
      </c>
      <c r="BI5" s="205">
        <f t="shared" si="1"/>
        <v>1212.4096872200819</v>
      </c>
      <c r="BJ5" s="205">
        <f t="shared" si="1"/>
        <v>1212.4096872200819</v>
      </c>
      <c r="BK5" s="205">
        <f t="shared" si="1"/>
        <v>1212.4096872200819</v>
      </c>
      <c r="BL5" s="205">
        <f t="shared" si="1"/>
        <v>1212.4096872200819</v>
      </c>
      <c r="BM5" s="205">
        <f t="shared" si="1"/>
        <v>1493.6279213756256</v>
      </c>
      <c r="BN5" s="205">
        <f t="shared" si="1"/>
        <v>1493.6279213756256</v>
      </c>
      <c r="BO5" s="205">
        <f t="shared" si="1"/>
        <v>1493.6279213756256</v>
      </c>
      <c r="BP5" s="205">
        <f t="shared" si="1"/>
        <v>1493.6279213756256</v>
      </c>
      <c r="BQ5" s="205">
        <f t="shared" si="1"/>
        <v>1493.6279213756256</v>
      </c>
      <c r="BR5" s="205">
        <f t="shared" si="1"/>
        <v>1493.6279213756256</v>
      </c>
      <c r="BS5" s="205">
        <f t="shared" si="1"/>
        <v>1493.6279213756256</v>
      </c>
      <c r="BT5" s="205">
        <f t="shared" si="1"/>
        <v>1493.6279213756256</v>
      </c>
      <c r="BU5" s="205">
        <f t="shared" si="1"/>
        <v>1493.6279213756256</v>
      </c>
      <c r="BV5" s="205">
        <f t="shared" si="1"/>
        <v>1493.6279213756256</v>
      </c>
      <c r="BW5" s="205">
        <f t="shared" si="1"/>
        <v>1493.6279213756256</v>
      </c>
      <c r="BX5" s="205">
        <f t="shared" si="1"/>
        <v>1493.6279213756256</v>
      </c>
      <c r="BY5" s="205">
        <f t="shared" si="1"/>
        <v>1493.6279213756256</v>
      </c>
      <c r="BZ5" s="205">
        <f t="shared" si="1"/>
        <v>1493.6279213756256</v>
      </c>
      <c r="CA5" s="205">
        <f t="shared" si="2"/>
        <v>1493.6279213756256</v>
      </c>
      <c r="CB5" s="205">
        <f t="shared" si="2"/>
        <v>1493.6279213756256</v>
      </c>
      <c r="CC5" s="205">
        <f t="shared" si="2"/>
        <v>1493.6279213756256</v>
      </c>
      <c r="CD5" s="205">
        <f t="shared" si="2"/>
        <v>1493.6279213756256</v>
      </c>
      <c r="CE5" s="205">
        <f t="shared" si="2"/>
        <v>1493.6279213756256</v>
      </c>
      <c r="CF5" s="205">
        <f t="shared" si="2"/>
        <v>1493.6279213756256</v>
      </c>
      <c r="CG5" s="205">
        <f t="shared" si="2"/>
        <v>1493.6279213756256</v>
      </c>
      <c r="CH5" s="205">
        <f t="shared" si="2"/>
        <v>1493.6279213756256</v>
      </c>
      <c r="CI5" s="205">
        <f t="shared" si="2"/>
        <v>1493.6279213756256</v>
      </c>
      <c r="CJ5" s="205">
        <f t="shared" si="2"/>
        <v>1493.6279213756256</v>
      </c>
      <c r="CK5" s="205">
        <f t="shared" si="2"/>
        <v>1493.6279213756256</v>
      </c>
      <c r="CL5" s="205">
        <f t="shared" si="2"/>
        <v>1493.6279213756256</v>
      </c>
      <c r="CM5" s="205">
        <f t="shared" si="2"/>
        <v>1493.6279213756256</v>
      </c>
      <c r="CN5" s="205">
        <f t="shared" si="2"/>
        <v>1423.0914893268873</v>
      </c>
      <c r="CO5" s="205">
        <f t="shared" si="2"/>
        <v>1423.0914893268873</v>
      </c>
      <c r="CP5" s="205">
        <f t="shared" si="2"/>
        <v>1423.0914893268873</v>
      </c>
      <c r="CQ5" s="205">
        <f t="shared" si="2"/>
        <v>1423.0914893268873</v>
      </c>
      <c r="CR5" s="205">
        <f t="shared" si="2"/>
        <v>1423.0914893268873</v>
      </c>
      <c r="CS5" s="205">
        <f t="shared" si="3"/>
        <v>1423.0914893268873</v>
      </c>
      <c r="CT5" s="205">
        <f t="shared" si="3"/>
        <v>1423.0914893268873</v>
      </c>
      <c r="CU5" s="205">
        <f t="shared" si="3"/>
        <v>1423.0914893268873</v>
      </c>
      <c r="CV5" s="205">
        <f t="shared" si="3"/>
        <v>1423.0914893268873</v>
      </c>
      <c r="CW5" s="205">
        <f t="shared" si="3"/>
        <v>1423.0914893268873</v>
      </c>
      <c r="CX5" s="205">
        <f t="shared" si="3"/>
        <v>1423.0914893268873</v>
      </c>
      <c r="CY5" s="205">
        <f t="shared" si="3"/>
        <v>1423.0914893268873</v>
      </c>
      <c r="CZ5" s="205">
        <f t="shared" si="3"/>
        <v>1423.0914893268873</v>
      </c>
      <c r="DA5" s="205">
        <f t="shared" si="3"/>
        <v>1423.0914893268873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10</v>
      </c>
      <c r="D6" s="204">
        <f>Income!D75</f>
        <v>44.999999999999993</v>
      </c>
      <c r="E6" s="204">
        <f>Income!E75</f>
        <v>81.25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10</v>
      </c>
      <c r="AQ6" s="205">
        <f t="shared" si="0"/>
        <v>10</v>
      </c>
      <c r="AR6" s="205">
        <f t="shared" si="0"/>
        <v>10</v>
      </c>
      <c r="AS6" s="205">
        <f t="shared" si="0"/>
        <v>10</v>
      </c>
      <c r="AT6" s="205">
        <f t="shared" si="0"/>
        <v>10</v>
      </c>
      <c r="AU6" s="205">
        <f t="shared" si="0"/>
        <v>10</v>
      </c>
      <c r="AV6" s="205">
        <f t="shared" si="0"/>
        <v>10</v>
      </c>
      <c r="AW6" s="205">
        <f t="shared" si="0"/>
        <v>10</v>
      </c>
      <c r="AX6" s="205">
        <f t="shared" si="1"/>
        <v>10</v>
      </c>
      <c r="AY6" s="205">
        <f t="shared" si="1"/>
        <v>10</v>
      </c>
      <c r="AZ6" s="205">
        <f t="shared" si="1"/>
        <v>10</v>
      </c>
      <c r="BA6" s="205">
        <f t="shared" si="1"/>
        <v>10</v>
      </c>
      <c r="BB6" s="205">
        <f t="shared" si="1"/>
        <v>10</v>
      </c>
      <c r="BC6" s="205">
        <f t="shared" si="1"/>
        <v>10</v>
      </c>
      <c r="BD6" s="205">
        <f t="shared" si="1"/>
        <v>10</v>
      </c>
      <c r="BE6" s="205">
        <f t="shared" si="1"/>
        <v>10</v>
      </c>
      <c r="BF6" s="205">
        <f t="shared" si="1"/>
        <v>10</v>
      </c>
      <c r="BG6" s="205">
        <f t="shared" si="1"/>
        <v>10</v>
      </c>
      <c r="BH6" s="205">
        <f t="shared" si="1"/>
        <v>10</v>
      </c>
      <c r="BI6" s="205">
        <f t="shared" si="1"/>
        <v>10</v>
      </c>
      <c r="BJ6" s="205">
        <f t="shared" si="1"/>
        <v>10</v>
      </c>
      <c r="BK6" s="205">
        <f t="shared" si="1"/>
        <v>10</v>
      </c>
      <c r="BL6" s="205">
        <f t="shared" si="1"/>
        <v>10</v>
      </c>
      <c r="BM6" s="205">
        <f t="shared" si="1"/>
        <v>44.999999999999993</v>
      </c>
      <c r="BN6" s="205">
        <f t="shared" si="1"/>
        <v>44.999999999999993</v>
      </c>
      <c r="BO6" s="205">
        <f t="shared" si="1"/>
        <v>44.999999999999993</v>
      </c>
      <c r="BP6" s="205">
        <f t="shared" si="1"/>
        <v>44.999999999999993</v>
      </c>
      <c r="BQ6" s="205">
        <f t="shared" si="1"/>
        <v>44.999999999999993</v>
      </c>
      <c r="BR6" s="205">
        <f t="shared" si="1"/>
        <v>44.999999999999993</v>
      </c>
      <c r="BS6" s="205">
        <f t="shared" si="1"/>
        <v>44.999999999999993</v>
      </c>
      <c r="BT6" s="205">
        <f t="shared" si="1"/>
        <v>44.999999999999993</v>
      </c>
      <c r="BU6" s="205">
        <f t="shared" si="1"/>
        <v>44.999999999999993</v>
      </c>
      <c r="BV6" s="205">
        <f t="shared" si="1"/>
        <v>44.999999999999993</v>
      </c>
      <c r="BW6" s="205">
        <f t="shared" si="1"/>
        <v>44.999999999999993</v>
      </c>
      <c r="BX6" s="205">
        <f t="shared" si="1"/>
        <v>44.999999999999993</v>
      </c>
      <c r="BY6" s="205">
        <f t="shared" si="1"/>
        <v>44.999999999999993</v>
      </c>
      <c r="BZ6" s="205">
        <f t="shared" si="1"/>
        <v>44.999999999999993</v>
      </c>
      <c r="CA6" s="205">
        <f t="shared" si="2"/>
        <v>44.999999999999993</v>
      </c>
      <c r="CB6" s="205">
        <f t="shared" si="2"/>
        <v>44.999999999999993</v>
      </c>
      <c r="CC6" s="205">
        <f t="shared" si="2"/>
        <v>44.999999999999993</v>
      </c>
      <c r="CD6" s="205">
        <f t="shared" si="2"/>
        <v>44.999999999999993</v>
      </c>
      <c r="CE6" s="205">
        <f t="shared" si="2"/>
        <v>44.999999999999993</v>
      </c>
      <c r="CF6" s="205">
        <f t="shared" si="2"/>
        <v>44.999999999999993</v>
      </c>
      <c r="CG6" s="205">
        <f t="shared" si="2"/>
        <v>44.999999999999993</v>
      </c>
      <c r="CH6" s="205">
        <f t="shared" si="2"/>
        <v>44.999999999999993</v>
      </c>
      <c r="CI6" s="205">
        <f t="shared" si="2"/>
        <v>44.999999999999993</v>
      </c>
      <c r="CJ6" s="205">
        <f t="shared" si="2"/>
        <v>44.999999999999993</v>
      </c>
      <c r="CK6" s="205">
        <f t="shared" si="2"/>
        <v>44.999999999999993</v>
      </c>
      <c r="CL6" s="205">
        <f t="shared" si="2"/>
        <v>44.999999999999993</v>
      </c>
      <c r="CM6" s="205">
        <f t="shared" si="2"/>
        <v>44.999999999999993</v>
      </c>
      <c r="CN6" s="205">
        <f t="shared" si="2"/>
        <v>81.25</v>
      </c>
      <c r="CO6" s="205">
        <f t="shared" si="2"/>
        <v>81.25</v>
      </c>
      <c r="CP6" s="205">
        <f t="shared" si="2"/>
        <v>81.25</v>
      </c>
      <c r="CQ6" s="205">
        <f t="shared" si="2"/>
        <v>81.25</v>
      </c>
      <c r="CR6" s="205">
        <f t="shared" si="2"/>
        <v>81.25</v>
      </c>
      <c r="CS6" s="205">
        <f t="shared" si="3"/>
        <v>81.25</v>
      </c>
      <c r="CT6" s="205">
        <f t="shared" si="3"/>
        <v>81.25</v>
      </c>
      <c r="CU6" s="205">
        <f t="shared" si="3"/>
        <v>81.25</v>
      </c>
      <c r="CV6" s="205">
        <f t="shared" si="3"/>
        <v>81.25</v>
      </c>
      <c r="CW6" s="205">
        <f t="shared" si="3"/>
        <v>81.25</v>
      </c>
      <c r="CX6" s="205">
        <f t="shared" si="3"/>
        <v>81.25</v>
      </c>
      <c r="CY6" s="205">
        <f t="shared" si="3"/>
        <v>81.25</v>
      </c>
      <c r="CZ6" s="205">
        <f t="shared" si="3"/>
        <v>81.25</v>
      </c>
      <c r="DA6" s="205">
        <f t="shared" si="3"/>
        <v>81.25</v>
      </c>
      <c r="DB6" s="205"/>
    </row>
    <row r="7" spans="1:106">
      <c r="A7" s="202" t="str">
        <f>Income!A76</f>
        <v>Animals sold</v>
      </c>
      <c r="B7" s="204">
        <f>Income!B76</f>
        <v>0</v>
      </c>
      <c r="C7" s="204">
        <f>Income!C76</f>
        <v>2000</v>
      </c>
      <c r="D7" s="204">
        <f>Income!D76</f>
        <v>6750</v>
      </c>
      <c r="E7" s="204">
        <f>Income!E76</f>
        <v>34375</v>
      </c>
      <c r="F7" s="205">
        <f t="shared" si="4"/>
        <v>0</v>
      </c>
      <c r="G7" s="205">
        <f t="shared" si="0"/>
        <v>0</v>
      </c>
      <c r="H7" s="205">
        <f t="shared" si="0"/>
        <v>0</v>
      </c>
      <c r="I7" s="205">
        <f t="shared" si="0"/>
        <v>0</v>
      </c>
      <c r="J7" s="205">
        <f t="shared" si="0"/>
        <v>0</v>
      </c>
      <c r="K7" s="205">
        <f t="shared" si="0"/>
        <v>0</v>
      </c>
      <c r="L7" s="205">
        <f t="shared" si="0"/>
        <v>0</v>
      </c>
      <c r="M7" s="205">
        <f t="shared" si="0"/>
        <v>0</v>
      </c>
      <c r="N7" s="205">
        <f t="shared" si="0"/>
        <v>0</v>
      </c>
      <c r="O7" s="205">
        <f t="shared" si="0"/>
        <v>0</v>
      </c>
      <c r="P7" s="205">
        <f t="shared" si="0"/>
        <v>0</v>
      </c>
      <c r="Q7" s="205">
        <f t="shared" si="0"/>
        <v>0</v>
      </c>
      <c r="R7" s="205">
        <f t="shared" si="0"/>
        <v>0</v>
      </c>
      <c r="S7" s="205">
        <f t="shared" si="0"/>
        <v>0</v>
      </c>
      <c r="T7" s="205">
        <f t="shared" si="0"/>
        <v>0</v>
      </c>
      <c r="U7" s="205">
        <f t="shared" si="0"/>
        <v>0</v>
      </c>
      <c r="V7" s="205">
        <f t="shared" si="0"/>
        <v>0</v>
      </c>
      <c r="W7" s="205">
        <f t="shared" si="0"/>
        <v>0</v>
      </c>
      <c r="X7" s="205">
        <f t="shared" si="0"/>
        <v>0</v>
      </c>
      <c r="Y7" s="205">
        <f t="shared" si="0"/>
        <v>0</v>
      </c>
      <c r="Z7" s="205">
        <f t="shared" si="0"/>
        <v>0</v>
      </c>
      <c r="AA7" s="205">
        <f t="shared" si="0"/>
        <v>0</v>
      </c>
      <c r="AB7" s="205">
        <f t="shared" si="0"/>
        <v>0</v>
      </c>
      <c r="AC7" s="205">
        <f t="shared" si="0"/>
        <v>0</v>
      </c>
      <c r="AD7" s="205">
        <f t="shared" si="0"/>
        <v>0</v>
      </c>
      <c r="AE7" s="205">
        <f t="shared" si="0"/>
        <v>0</v>
      </c>
      <c r="AF7" s="205">
        <f t="shared" si="0"/>
        <v>0</v>
      </c>
      <c r="AG7" s="205">
        <f t="shared" si="0"/>
        <v>0</v>
      </c>
      <c r="AH7" s="205">
        <f t="shared" si="0"/>
        <v>0</v>
      </c>
      <c r="AI7" s="205">
        <f t="shared" si="0"/>
        <v>0</v>
      </c>
      <c r="AJ7" s="205">
        <f t="shared" si="0"/>
        <v>0</v>
      </c>
      <c r="AK7" s="205">
        <f t="shared" si="0"/>
        <v>0</v>
      </c>
      <c r="AL7" s="205">
        <f t="shared" si="0"/>
        <v>0</v>
      </c>
      <c r="AM7" s="205">
        <f t="shared" si="0"/>
        <v>0</v>
      </c>
      <c r="AN7" s="205">
        <f t="shared" si="0"/>
        <v>0</v>
      </c>
      <c r="AO7" s="205">
        <f t="shared" si="0"/>
        <v>0</v>
      </c>
      <c r="AP7" s="205">
        <f t="shared" si="0"/>
        <v>2000</v>
      </c>
      <c r="AQ7" s="205">
        <f t="shared" si="0"/>
        <v>2000</v>
      </c>
      <c r="AR7" s="205">
        <f t="shared" si="0"/>
        <v>2000</v>
      </c>
      <c r="AS7" s="205">
        <f t="shared" si="0"/>
        <v>2000</v>
      </c>
      <c r="AT7" s="205">
        <f t="shared" si="0"/>
        <v>2000</v>
      </c>
      <c r="AU7" s="205">
        <f t="shared" ref="AU7:BJ8" si="5">IF(AU$2&lt;=($B$2+$C$2+$D$2),IF(AU$2&lt;=($B$2+$C$2),IF(AU$2&lt;=$B$2,$B7,$C7),$D7),$E7)</f>
        <v>2000</v>
      </c>
      <c r="AV7" s="205">
        <f t="shared" si="5"/>
        <v>2000</v>
      </c>
      <c r="AW7" s="205">
        <f t="shared" si="5"/>
        <v>2000</v>
      </c>
      <c r="AX7" s="205">
        <f t="shared" si="5"/>
        <v>2000</v>
      </c>
      <c r="AY7" s="205">
        <f t="shared" si="5"/>
        <v>2000</v>
      </c>
      <c r="AZ7" s="205">
        <f t="shared" si="5"/>
        <v>2000</v>
      </c>
      <c r="BA7" s="205">
        <f t="shared" si="5"/>
        <v>2000</v>
      </c>
      <c r="BB7" s="205">
        <f t="shared" si="5"/>
        <v>2000</v>
      </c>
      <c r="BC7" s="205">
        <f t="shared" si="5"/>
        <v>2000</v>
      </c>
      <c r="BD7" s="205">
        <f t="shared" si="5"/>
        <v>2000</v>
      </c>
      <c r="BE7" s="205">
        <f t="shared" si="5"/>
        <v>2000</v>
      </c>
      <c r="BF7" s="205">
        <f t="shared" si="5"/>
        <v>2000</v>
      </c>
      <c r="BG7" s="205">
        <f t="shared" si="5"/>
        <v>2000</v>
      </c>
      <c r="BH7" s="205">
        <f t="shared" si="5"/>
        <v>2000</v>
      </c>
      <c r="BI7" s="205">
        <f t="shared" si="5"/>
        <v>2000</v>
      </c>
      <c r="BJ7" s="205">
        <f t="shared" si="5"/>
        <v>2000</v>
      </c>
      <c r="BK7" s="205">
        <f t="shared" si="1"/>
        <v>2000</v>
      </c>
      <c r="BL7" s="205">
        <f t="shared" si="1"/>
        <v>2000</v>
      </c>
      <c r="BM7" s="205">
        <f t="shared" si="1"/>
        <v>6750</v>
      </c>
      <c r="BN7" s="205">
        <f t="shared" si="1"/>
        <v>6750</v>
      </c>
      <c r="BO7" s="205">
        <f t="shared" si="1"/>
        <v>6750</v>
      </c>
      <c r="BP7" s="205">
        <f t="shared" si="1"/>
        <v>6750</v>
      </c>
      <c r="BQ7" s="205">
        <f t="shared" si="1"/>
        <v>6750</v>
      </c>
      <c r="BR7" s="205">
        <f t="shared" si="1"/>
        <v>6750</v>
      </c>
      <c r="BS7" s="205">
        <f t="shared" si="1"/>
        <v>6750</v>
      </c>
      <c r="BT7" s="205">
        <f t="shared" si="1"/>
        <v>6750</v>
      </c>
      <c r="BU7" s="205">
        <f t="shared" si="1"/>
        <v>6750</v>
      </c>
      <c r="BV7" s="205">
        <f t="shared" si="1"/>
        <v>6750</v>
      </c>
      <c r="BW7" s="205">
        <f t="shared" si="1"/>
        <v>6750</v>
      </c>
      <c r="BX7" s="205">
        <f t="shared" si="1"/>
        <v>6750</v>
      </c>
      <c r="BY7" s="205">
        <f t="shared" si="1"/>
        <v>6750</v>
      </c>
      <c r="BZ7" s="205">
        <f t="shared" si="1"/>
        <v>6750</v>
      </c>
      <c r="CA7" s="205">
        <f t="shared" si="2"/>
        <v>6750</v>
      </c>
      <c r="CB7" s="205">
        <f t="shared" si="2"/>
        <v>6750</v>
      </c>
      <c r="CC7" s="205">
        <f t="shared" si="2"/>
        <v>6750</v>
      </c>
      <c r="CD7" s="205">
        <f t="shared" si="2"/>
        <v>6750</v>
      </c>
      <c r="CE7" s="205">
        <f t="shared" si="2"/>
        <v>6750</v>
      </c>
      <c r="CF7" s="205">
        <f t="shared" si="2"/>
        <v>6750</v>
      </c>
      <c r="CG7" s="205">
        <f t="shared" si="2"/>
        <v>6750</v>
      </c>
      <c r="CH7" s="205">
        <f t="shared" si="2"/>
        <v>6750</v>
      </c>
      <c r="CI7" s="205">
        <f t="shared" si="2"/>
        <v>6750</v>
      </c>
      <c r="CJ7" s="205">
        <f t="shared" si="2"/>
        <v>6750</v>
      </c>
      <c r="CK7" s="205">
        <f t="shared" si="2"/>
        <v>6750</v>
      </c>
      <c r="CL7" s="205">
        <f t="shared" si="2"/>
        <v>6750</v>
      </c>
      <c r="CM7" s="205">
        <f t="shared" si="2"/>
        <v>6750</v>
      </c>
      <c r="CN7" s="205">
        <f t="shared" si="2"/>
        <v>34375</v>
      </c>
      <c r="CO7" s="205">
        <f t="shared" si="2"/>
        <v>34375</v>
      </c>
      <c r="CP7" s="205">
        <f t="shared" si="2"/>
        <v>34375</v>
      </c>
      <c r="CQ7" s="205">
        <f t="shared" si="2"/>
        <v>34375</v>
      </c>
      <c r="CR7" s="205">
        <f t="shared" si="2"/>
        <v>34375</v>
      </c>
      <c r="CS7" s="205">
        <f t="shared" si="3"/>
        <v>34375</v>
      </c>
      <c r="CT7" s="205">
        <f t="shared" si="3"/>
        <v>34375</v>
      </c>
      <c r="CU7" s="205">
        <f t="shared" si="3"/>
        <v>34375</v>
      </c>
      <c r="CV7" s="205">
        <f t="shared" si="3"/>
        <v>34375</v>
      </c>
      <c r="CW7" s="205">
        <f t="shared" si="3"/>
        <v>34375</v>
      </c>
      <c r="CX7" s="205">
        <f t="shared" si="3"/>
        <v>34375</v>
      </c>
      <c r="CY7" s="205">
        <f t="shared" si="3"/>
        <v>34375</v>
      </c>
      <c r="CZ7" s="205">
        <f t="shared" si="3"/>
        <v>34375</v>
      </c>
      <c r="DA7" s="205">
        <f t="shared" si="3"/>
        <v>34375</v>
      </c>
      <c r="DB7" s="205"/>
    </row>
    <row r="8" spans="1:106">
      <c r="A8" s="202" t="str">
        <f>Income!A77</f>
        <v>Wild foods consumed and sold</v>
      </c>
      <c r="B8" s="204">
        <f>Income!B77</f>
        <v>72.054924527335842</v>
      </c>
      <c r="C8" s="204">
        <f>Income!C77</f>
        <v>251.18167225909161</v>
      </c>
      <c r="D8" s="204">
        <f>Income!D77</f>
        <v>212.5575407476378</v>
      </c>
      <c r="E8" s="204">
        <f>Income!E77</f>
        <v>72.054924527335842</v>
      </c>
      <c r="F8" s="205">
        <f t="shared" si="4"/>
        <v>72.054924527335842</v>
      </c>
      <c r="G8" s="205">
        <f t="shared" si="4"/>
        <v>72.054924527335842</v>
      </c>
      <c r="H8" s="205">
        <f t="shared" si="4"/>
        <v>72.054924527335842</v>
      </c>
      <c r="I8" s="205">
        <f t="shared" si="4"/>
        <v>72.054924527335842</v>
      </c>
      <c r="J8" s="205">
        <f t="shared" si="4"/>
        <v>72.054924527335842</v>
      </c>
      <c r="K8" s="205">
        <f t="shared" si="4"/>
        <v>72.054924527335842</v>
      </c>
      <c r="L8" s="205">
        <f t="shared" si="4"/>
        <v>72.054924527335842</v>
      </c>
      <c r="M8" s="205">
        <f t="shared" si="4"/>
        <v>72.054924527335842</v>
      </c>
      <c r="N8" s="205">
        <f t="shared" si="4"/>
        <v>72.054924527335842</v>
      </c>
      <c r="O8" s="205">
        <f t="shared" si="4"/>
        <v>72.054924527335842</v>
      </c>
      <c r="P8" s="205">
        <f t="shared" si="4"/>
        <v>72.054924527335842</v>
      </c>
      <c r="Q8" s="205">
        <f t="shared" si="4"/>
        <v>72.054924527335842</v>
      </c>
      <c r="R8" s="205">
        <f t="shared" si="4"/>
        <v>72.054924527335842</v>
      </c>
      <c r="S8" s="205">
        <f t="shared" si="4"/>
        <v>72.054924527335842</v>
      </c>
      <c r="T8" s="205">
        <f t="shared" si="4"/>
        <v>72.054924527335842</v>
      </c>
      <c r="U8" s="205">
        <f t="shared" si="4"/>
        <v>72.054924527335842</v>
      </c>
      <c r="V8" s="205">
        <f t="shared" ref="V8:AK18" si="6">IF(V$2&lt;=($B$2+$C$2+$D$2),IF(V$2&lt;=($B$2+$C$2),IF(V$2&lt;=$B$2,$B8,$C8),$D8),$E8)</f>
        <v>72.054924527335842</v>
      </c>
      <c r="W8" s="205">
        <f t="shared" si="6"/>
        <v>72.054924527335842</v>
      </c>
      <c r="X8" s="205">
        <f t="shared" si="6"/>
        <v>72.054924527335842</v>
      </c>
      <c r="Y8" s="205">
        <f t="shared" si="6"/>
        <v>72.054924527335842</v>
      </c>
      <c r="Z8" s="205">
        <f t="shared" si="6"/>
        <v>72.054924527335842</v>
      </c>
      <c r="AA8" s="205">
        <f t="shared" si="6"/>
        <v>72.054924527335842</v>
      </c>
      <c r="AB8" s="205">
        <f t="shared" si="6"/>
        <v>72.054924527335842</v>
      </c>
      <c r="AC8" s="205">
        <f t="shared" si="6"/>
        <v>72.054924527335842</v>
      </c>
      <c r="AD8" s="205">
        <f t="shared" si="6"/>
        <v>72.054924527335842</v>
      </c>
      <c r="AE8" s="205">
        <f t="shared" si="6"/>
        <v>72.054924527335842</v>
      </c>
      <c r="AF8" s="205">
        <f t="shared" si="6"/>
        <v>72.054924527335842</v>
      </c>
      <c r="AG8" s="205">
        <f t="shared" si="6"/>
        <v>72.054924527335842</v>
      </c>
      <c r="AH8" s="205">
        <f t="shared" si="6"/>
        <v>72.054924527335842</v>
      </c>
      <c r="AI8" s="205">
        <f t="shared" si="6"/>
        <v>72.054924527335842</v>
      </c>
      <c r="AJ8" s="205">
        <f t="shared" si="6"/>
        <v>72.054924527335842</v>
      </c>
      <c r="AK8" s="205">
        <f t="shared" si="6"/>
        <v>72.054924527335842</v>
      </c>
      <c r="AL8" s="205">
        <f t="shared" ref="AL8:BA18" si="7">IF(AL$2&lt;=($B$2+$C$2+$D$2),IF(AL$2&lt;=($B$2+$C$2),IF(AL$2&lt;=$B$2,$B8,$C8),$D8),$E8)</f>
        <v>72.054924527335842</v>
      </c>
      <c r="AM8" s="205">
        <f t="shared" si="7"/>
        <v>72.054924527335842</v>
      </c>
      <c r="AN8" s="205">
        <f t="shared" si="7"/>
        <v>72.054924527335842</v>
      </c>
      <c r="AO8" s="205">
        <f t="shared" si="7"/>
        <v>72.054924527335842</v>
      </c>
      <c r="AP8" s="205">
        <f t="shared" si="7"/>
        <v>251.18167225909161</v>
      </c>
      <c r="AQ8" s="205">
        <f t="shared" si="7"/>
        <v>251.18167225909161</v>
      </c>
      <c r="AR8" s="205">
        <f t="shared" si="7"/>
        <v>251.18167225909161</v>
      </c>
      <c r="AS8" s="205">
        <f t="shared" si="7"/>
        <v>251.18167225909161</v>
      </c>
      <c r="AT8" s="205">
        <f t="shared" si="7"/>
        <v>251.18167225909161</v>
      </c>
      <c r="AU8" s="205">
        <f t="shared" si="7"/>
        <v>251.18167225909161</v>
      </c>
      <c r="AV8" s="205">
        <f t="shared" si="7"/>
        <v>251.18167225909161</v>
      </c>
      <c r="AW8" s="205">
        <f t="shared" si="7"/>
        <v>251.18167225909161</v>
      </c>
      <c r="AX8" s="205">
        <f t="shared" si="7"/>
        <v>251.18167225909161</v>
      </c>
      <c r="AY8" s="205">
        <f t="shared" si="7"/>
        <v>251.18167225909161</v>
      </c>
      <c r="AZ8" s="205">
        <f t="shared" si="7"/>
        <v>251.18167225909161</v>
      </c>
      <c r="BA8" s="205">
        <f t="shared" si="7"/>
        <v>251.18167225909161</v>
      </c>
      <c r="BB8" s="205">
        <f t="shared" si="5"/>
        <v>251.18167225909161</v>
      </c>
      <c r="BC8" s="205">
        <f t="shared" si="5"/>
        <v>251.18167225909161</v>
      </c>
      <c r="BD8" s="205">
        <f t="shared" si="5"/>
        <v>251.18167225909161</v>
      </c>
      <c r="BE8" s="205">
        <f t="shared" si="5"/>
        <v>251.18167225909161</v>
      </c>
      <c r="BF8" s="205">
        <f t="shared" si="5"/>
        <v>251.18167225909161</v>
      </c>
      <c r="BG8" s="205">
        <f t="shared" si="5"/>
        <v>251.18167225909161</v>
      </c>
      <c r="BH8" s="205">
        <f t="shared" si="5"/>
        <v>251.18167225909161</v>
      </c>
      <c r="BI8" s="205">
        <f t="shared" si="5"/>
        <v>251.18167225909161</v>
      </c>
      <c r="BJ8" s="205">
        <f t="shared" si="5"/>
        <v>251.18167225909161</v>
      </c>
      <c r="BK8" s="205">
        <f t="shared" si="1"/>
        <v>251.18167225909161</v>
      </c>
      <c r="BL8" s="205">
        <f t="shared" si="1"/>
        <v>251.18167225909161</v>
      </c>
      <c r="BM8" s="205">
        <f t="shared" si="1"/>
        <v>212.5575407476378</v>
      </c>
      <c r="BN8" s="205">
        <f t="shared" si="1"/>
        <v>212.5575407476378</v>
      </c>
      <c r="BO8" s="205">
        <f t="shared" si="1"/>
        <v>212.5575407476378</v>
      </c>
      <c r="BP8" s="205">
        <f t="shared" si="1"/>
        <v>212.5575407476378</v>
      </c>
      <c r="BQ8" s="205">
        <f t="shared" si="1"/>
        <v>212.5575407476378</v>
      </c>
      <c r="BR8" s="205">
        <f t="shared" si="1"/>
        <v>212.5575407476378</v>
      </c>
      <c r="BS8" s="205">
        <f t="shared" si="1"/>
        <v>212.5575407476378</v>
      </c>
      <c r="BT8" s="205">
        <f t="shared" si="1"/>
        <v>212.5575407476378</v>
      </c>
      <c r="BU8" s="205">
        <f t="shared" si="1"/>
        <v>212.5575407476378</v>
      </c>
      <c r="BV8" s="205">
        <f t="shared" si="1"/>
        <v>212.5575407476378</v>
      </c>
      <c r="BW8" s="205">
        <f t="shared" si="1"/>
        <v>212.5575407476378</v>
      </c>
      <c r="BX8" s="205">
        <f t="shared" si="1"/>
        <v>212.5575407476378</v>
      </c>
      <c r="BY8" s="205">
        <f t="shared" si="1"/>
        <v>212.5575407476378</v>
      </c>
      <c r="BZ8" s="205">
        <f t="shared" si="1"/>
        <v>212.5575407476378</v>
      </c>
      <c r="CA8" s="205">
        <f t="shared" si="2"/>
        <v>212.5575407476378</v>
      </c>
      <c r="CB8" s="205">
        <f t="shared" si="2"/>
        <v>212.5575407476378</v>
      </c>
      <c r="CC8" s="205">
        <f t="shared" si="2"/>
        <v>212.5575407476378</v>
      </c>
      <c r="CD8" s="205">
        <f t="shared" si="2"/>
        <v>212.5575407476378</v>
      </c>
      <c r="CE8" s="205">
        <f t="shared" si="2"/>
        <v>212.5575407476378</v>
      </c>
      <c r="CF8" s="205">
        <f t="shared" si="2"/>
        <v>212.5575407476378</v>
      </c>
      <c r="CG8" s="205">
        <f t="shared" si="2"/>
        <v>212.5575407476378</v>
      </c>
      <c r="CH8" s="205">
        <f t="shared" si="2"/>
        <v>212.5575407476378</v>
      </c>
      <c r="CI8" s="205">
        <f t="shared" si="2"/>
        <v>212.5575407476378</v>
      </c>
      <c r="CJ8" s="205">
        <f t="shared" si="2"/>
        <v>212.5575407476378</v>
      </c>
      <c r="CK8" s="205">
        <f t="shared" si="2"/>
        <v>212.5575407476378</v>
      </c>
      <c r="CL8" s="205">
        <f t="shared" si="2"/>
        <v>212.5575407476378</v>
      </c>
      <c r="CM8" s="205">
        <f t="shared" si="2"/>
        <v>212.5575407476378</v>
      </c>
      <c r="CN8" s="205">
        <f t="shared" si="2"/>
        <v>72.054924527335842</v>
      </c>
      <c r="CO8" s="205">
        <f t="shared" si="2"/>
        <v>72.054924527335842</v>
      </c>
      <c r="CP8" s="205">
        <f t="shared" si="2"/>
        <v>72.054924527335842</v>
      </c>
      <c r="CQ8" s="205">
        <f t="shared" si="2"/>
        <v>72.054924527335842</v>
      </c>
      <c r="CR8" s="205">
        <f t="shared" si="2"/>
        <v>72.054924527335842</v>
      </c>
      <c r="CS8" s="205">
        <f t="shared" si="3"/>
        <v>72.054924527335842</v>
      </c>
      <c r="CT8" s="205">
        <f t="shared" si="3"/>
        <v>72.054924527335842</v>
      </c>
      <c r="CU8" s="205">
        <f t="shared" si="3"/>
        <v>72.054924527335842</v>
      </c>
      <c r="CV8" s="205">
        <f t="shared" si="3"/>
        <v>72.054924527335842</v>
      </c>
      <c r="CW8" s="205">
        <f t="shared" si="3"/>
        <v>72.054924527335842</v>
      </c>
      <c r="CX8" s="205">
        <f t="shared" si="3"/>
        <v>72.054924527335842</v>
      </c>
      <c r="CY8" s="205">
        <f t="shared" si="3"/>
        <v>72.054924527335842</v>
      </c>
      <c r="CZ8" s="205">
        <f t="shared" si="3"/>
        <v>72.054924527335842</v>
      </c>
      <c r="DA8" s="205">
        <f t="shared" si="3"/>
        <v>72.054924527335842</v>
      </c>
      <c r="DB8" s="205"/>
    </row>
    <row r="9" spans="1:106">
      <c r="A9" s="202" t="str">
        <f>Income!A78</f>
        <v>Labour - casual</v>
      </c>
      <c r="B9" s="204">
        <f>Income!B78</f>
        <v>0</v>
      </c>
      <c r="C9" s="204">
        <f>Income!C78</f>
        <v>0</v>
      </c>
      <c r="D9" s="204">
        <f>Income!D78</f>
        <v>0</v>
      </c>
      <c r="E9" s="204">
        <f>Income!E78</f>
        <v>0</v>
      </c>
      <c r="F9" s="205">
        <f t="shared" si="4"/>
        <v>0</v>
      </c>
      <c r="G9" s="205">
        <f t="shared" si="4"/>
        <v>0</v>
      </c>
      <c r="H9" s="205">
        <f t="shared" si="4"/>
        <v>0</v>
      </c>
      <c r="I9" s="205">
        <f t="shared" si="4"/>
        <v>0</v>
      </c>
      <c r="J9" s="205">
        <f t="shared" si="4"/>
        <v>0</v>
      </c>
      <c r="K9" s="205">
        <f t="shared" si="4"/>
        <v>0</v>
      </c>
      <c r="L9" s="205">
        <f t="shared" si="4"/>
        <v>0</v>
      </c>
      <c r="M9" s="205">
        <f t="shared" si="4"/>
        <v>0</v>
      </c>
      <c r="N9" s="205">
        <f t="shared" si="4"/>
        <v>0</v>
      </c>
      <c r="O9" s="205">
        <f t="shared" si="4"/>
        <v>0</v>
      </c>
      <c r="P9" s="205">
        <f t="shared" si="4"/>
        <v>0</v>
      </c>
      <c r="Q9" s="205">
        <f t="shared" si="4"/>
        <v>0</v>
      </c>
      <c r="R9" s="205">
        <f t="shared" si="4"/>
        <v>0</v>
      </c>
      <c r="S9" s="205">
        <f t="shared" si="4"/>
        <v>0</v>
      </c>
      <c r="T9" s="205">
        <f t="shared" si="4"/>
        <v>0</v>
      </c>
      <c r="U9" s="205">
        <f t="shared" si="4"/>
        <v>0</v>
      </c>
      <c r="V9" s="205">
        <f t="shared" si="6"/>
        <v>0</v>
      </c>
      <c r="W9" s="205">
        <f t="shared" si="6"/>
        <v>0</v>
      </c>
      <c r="X9" s="205">
        <f t="shared" si="6"/>
        <v>0</v>
      </c>
      <c r="Y9" s="205">
        <f t="shared" si="6"/>
        <v>0</v>
      </c>
      <c r="Z9" s="205">
        <f t="shared" si="6"/>
        <v>0</v>
      </c>
      <c r="AA9" s="205">
        <f t="shared" si="6"/>
        <v>0</v>
      </c>
      <c r="AB9" s="205">
        <f t="shared" si="6"/>
        <v>0</v>
      </c>
      <c r="AC9" s="205">
        <f t="shared" si="6"/>
        <v>0</v>
      </c>
      <c r="AD9" s="205">
        <f t="shared" si="6"/>
        <v>0</v>
      </c>
      <c r="AE9" s="205">
        <f t="shared" si="6"/>
        <v>0</v>
      </c>
      <c r="AF9" s="205">
        <f t="shared" si="6"/>
        <v>0</v>
      </c>
      <c r="AG9" s="205">
        <f t="shared" si="6"/>
        <v>0</v>
      </c>
      <c r="AH9" s="205">
        <f t="shared" si="6"/>
        <v>0</v>
      </c>
      <c r="AI9" s="205">
        <f t="shared" si="6"/>
        <v>0</v>
      </c>
      <c r="AJ9" s="205">
        <f t="shared" si="6"/>
        <v>0</v>
      </c>
      <c r="AK9" s="205">
        <f t="shared" si="6"/>
        <v>0</v>
      </c>
      <c r="AL9" s="205">
        <f t="shared" si="7"/>
        <v>0</v>
      </c>
      <c r="AM9" s="205">
        <f t="shared" si="7"/>
        <v>0</v>
      </c>
      <c r="AN9" s="205">
        <f t="shared" si="7"/>
        <v>0</v>
      </c>
      <c r="AO9" s="205">
        <f t="shared" si="7"/>
        <v>0</v>
      </c>
      <c r="AP9" s="205">
        <f t="shared" si="7"/>
        <v>0</v>
      </c>
      <c r="AQ9" s="205">
        <f t="shared" si="7"/>
        <v>0</v>
      </c>
      <c r="AR9" s="205">
        <f t="shared" si="7"/>
        <v>0</v>
      </c>
      <c r="AS9" s="205">
        <f t="shared" si="7"/>
        <v>0</v>
      </c>
      <c r="AT9" s="205">
        <f t="shared" si="7"/>
        <v>0</v>
      </c>
      <c r="AU9" s="205">
        <f t="shared" si="7"/>
        <v>0</v>
      </c>
      <c r="AV9" s="205">
        <f t="shared" si="7"/>
        <v>0</v>
      </c>
      <c r="AW9" s="205">
        <f t="shared" si="7"/>
        <v>0</v>
      </c>
      <c r="AX9" s="205">
        <f t="shared" si="1"/>
        <v>0</v>
      </c>
      <c r="AY9" s="205">
        <f t="shared" si="1"/>
        <v>0</v>
      </c>
      <c r="AZ9" s="205">
        <f t="shared" si="1"/>
        <v>0</v>
      </c>
      <c r="BA9" s="205">
        <f t="shared" si="1"/>
        <v>0</v>
      </c>
      <c r="BB9" s="205">
        <f t="shared" si="1"/>
        <v>0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0</v>
      </c>
      <c r="E10" s="204">
        <f>Income!E79</f>
        <v>0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0</v>
      </c>
      <c r="BY10" s="205">
        <f t="shared" si="8"/>
        <v>0</v>
      </c>
      <c r="BZ10" s="205">
        <f t="shared" si="8"/>
        <v>0</v>
      </c>
      <c r="CA10" s="205">
        <f t="shared" si="2"/>
        <v>0</v>
      </c>
      <c r="CB10" s="205">
        <f t="shared" si="2"/>
        <v>0</v>
      </c>
      <c r="CC10" s="205">
        <f t="shared" si="2"/>
        <v>0</v>
      </c>
      <c r="CD10" s="205">
        <f t="shared" si="2"/>
        <v>0</v>
      </c>
      <c r="CE10" s="205">
        <f t="shared" si="2"/>
        <v>0</v>
      </c>
      <c r="CF10" s="205">
        <f t="shared" si="2"/>
        <v>0</v>
      </c>
      <c r="CG10" s="205">
        <f t="shared" si="2"/>
        <v>0</v>
      </c>
      <c r="CH10" s="205">
        <f t="shared" si="2"/>
        <v>0</v>
      </c>
      <c r="CI10" s="205">
        <f t="shared" si="2"/>
        <v>0</v>
      </c>
      <c r="CJ10" s="205">
        <f t="shared" si="2"/>
        <v>0</v>
      </c>
      <c r="CK10" s="205">
        <f t="shared" si="2"/>
        <v>0</v>
      </c>
      <c r="CL10" s="205">
        <f t="shared" si="2"/>
        <v>0</v>
      </c>
      <c r="CM10" s="205">
        <f t="shared" si="2"/>
        <v>0</v>
      </c>
      <c r="CN10" s="205">
        <f t="shared" si="2"/>
        <v>0</v>
      </c>
      <c r="CO10" s="205">
        <f t="shared" si="2"/>
        <v>0</v>
      </c>
      <c r="CP10" s="205">
        <f t="shared" si="2"/>
        <v>0</v>
      </c>
      <c r="CQ10" s="205">
        <f t="shared" si="2"/>
        <v>0</v>
      </c>
      <c r="CR10" s="205">
        <f t="shared" si="2"/>
        <v>0</v>
      </c>
      <c r="CS10" s="205">
        <f t="shared" si="3"/>
        <v>0</v>
      </c>
      <c r="CT10" s="205">
        <f t="shared" si="3"/>
        <v>0</v>
      </c>
      <c r="CU10" s="205">
        <f t="shared" si="3"/>
        <v>0</v>
      </c>
      <c r="CV10" s="205">
        <f t="shared" si="3"/>
        <v>0</v>
      </c>
      <c r="CW10" s="205">
        <f t="shared" si="3"/>
        <v>0</v>
      </c>
      <c r="CX10" s="205">
        <f t="shared" si="3"/>
        <v>0</v>
      </c>
      <c r="CY10" s="205">
        <f t="shared" si="3"/>
        <v>0</v>
      </c>
      <c r="CZ10" s="205">
        <f t="shared" si="3"/>
        <v>0</v>
      </c>
      <c r="DA10" s="205">
        <f t="shared" si="3"/>
        <v>0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3600</v>
      </c>
      <c r="C12" s="204">
        <f>Income!C82</f>
        <v>9600</v>
      </c>
      <c r="D12" s="204">
        <f>Income!D82</f>
        <v>21600</v>
      </c>
      <c r="E12" s="204">
        <f>Income!E82</f>
        <v>40005</v>
      </c>
      <c r="F12" s="205">
        <f t="shared" si="4"/>
        <v>3600</v>
      </c>
      <c r="G12" s="205">
        <f t="shared" si="4"/>
        <v>3600</v>
      </c>
      <c r="H12" s="205">
        <f t="shared" si="4"/>
        <v>3600</v>
      </c>
      <c r="I12" s="205">
        <f t="shared" si="4"/>
        <v>3600</v>
      </c>
      <c r="J12" s="205">
        <f t="shared" si="4"/>
        <v>3600</v>
      </c>
      <c r="K12" s="205">
        <f t="shared" si="4"/>
        <v>3600</v>
      </c>
      <c r="L12" s="205">
        <f t="shared" si="4"/>
        <v>3600</v>
      </c>
      <c r="M12" s="205">
        <f t="shared" si="4"/>
        <v>3600</v>
      </c>
      <c r="N12" s="205">
        <f t="shared" si="4"/>
        <v>3600</v>
      </c>
      <c r="O12" s="205">
        <f t="shared" si="4"/>
        <v>3600</v>
      </c>
      <c r="P12" s="205">
        <f t="shared" si="4"/>
        <v>3600</v>
      </c>
      <c r="Q12" s="205">
        <f t="shared" si="4"/>
        <v>3600</v>
      </c>
      <c r="R12" s="205">
        <f t="shared" si="4"/>
        <v>3600</v>
      </c>
      <c r="S12" s="205">
        <f t="shared" si="4"/>
        <v>3600</v>
      </c>
      <c r="T12" s="205">
        <f t="shared" si="4"/>
        <v>3600</v>
      </c>
      <c r="U12" s="205">
        <f t="shared" si="4"/>
        <v>3600</v>
      </c>
      <c r="V12" s="205">
        <f t="shared" si="6"/>
        <v>3600</v>
      </c>
      <c r="W12" s="205">
        <f t="shared" si="6"/>
        <v>3600</v>
      </c>
      <c r="X12" s="205">
        <f t="shared" si="6"/>
        <v>3600</v>
      </c>
      <c r="Y12" s="205">
        <f t="shared" si="6"/>
        <v>3600</v>
      </c>
      <c r="Z12" s="205">
        <f t="shared" si="6"/>
        <v>3600</v>
      </c>
      <c r="AA12" s="205">
        <f t="shared" si="6"/>
        <v>3600</v>
      </c>
      <c r="AB12" s="205">
        <f t="shared" si="6"/>
        <v>3600</v>
      </c>
      <c r="AC12" s="205">
        <f t="shared" si="6"/>
        <v>3600</v>
      </c>
      <c r="AD12" s="205">
        <f t="shared" si="6"/>
        <v>3600</v>
      </c>
      <c r="AE12" s="205">
        <f t="shared" si="6"/>
        <v>3600</v>
      </c>
      <c r="AF12" s="205">
        <f t="shared" si="6"/>
        <v>3600</v>
      </c>
      <c r="AG12" s="205">
        <f t="shared" si="6"/>
        <v>3600</v>
      </c>
      <c r="AH12" s="205">
        <f t="shared" si="6"/>
        <v>3600</v>
      </c>
      <c r="AI12" s="205">
        <f t="shared" si="6"/>
        <v>3600</v>
      </c>
      <c r="AJ12" s="205">
        <f t="shared" si="6"/>
        <v>3600</v>
      </c>
      <c r="AK12" s="205">
        <f t="shared" si="6"/>
        <v>3600</v>
      </c>
      <c r="AL12" s="205">
        <f t="shared" si="7"/>
        <v>3600</v>
      </c>
      <c r="AM12" s="205">
        <f t="shared" si="7"/>
        <v>3600</v>
      </c>
      <c r="AN12" s="205">
        <f t="shared" si="7"/>
        <v>3600</v>
      </c>
      <c r="AO12" s="205">
        <f t="shared" si="7"/>
        <v>3600</v>
      </c>
      <c r="AP12" s="205">
        <f t="shared" si="7"/>
        <v>9600</v>
      </c>
      <c r="AQ12" s="205">
        <f t="shared" si="7"/>
        <v>9600</v>
      </c>
      <c r="AR12" s="205">
        <f t="shared" si="7"/>
        <v>9600</v>
      </c>
      <c r="AS12" s="205">
        <f t="shared" si="7"/>
        <v>9600</v>
      </c>
      <c r="AT12" s="205">
        <f t="shared" si="7"/>
        <v>9600</v>
      </c>
      <c r="AU12" s="205">
        <f t="shared" si="7"/>
        <v>9600</v>
      </c>
      <c r="AV12" s="205">
        <f t="shared" si="7"/>
        <v>9600</v>
      </c>
      <c r="AW12" s="205">
        <f t="shared" si="7"/>
        <v>9600</v>
      </c>
      <c r="AX12" s="205">
        <f t="shared" si="8"/>
        <v>9600</v>
      </c>
      <c r="AY12" s="205">
        <f t="shared" si="8"/>
        <v>9600</v>
      </c>
      <c r="AZ12" s="205">
        <f t="shared" si="8"/>
        <v>9600</v>
      </c>
      <c r="BA12" s="205">
        <f t="shared" si="8"/>
        <v>9600</v>
      </c>
      <c r="BB12" s="205">
        <f t="shared" si="8"/>
        <v>9600</v>
      </c>
      <c r="BC12" s="205">
        <f t="shared" si="8"/>
        <v>9600</v>
      </c>
      <c r="BD12" s="205">
        <f t="shared" si="8"/>
        <v>9600</v>
      </c>
      <c r="BE12" s="205">
        <f t="shared" si="8"/>
        <v>9600</v>
      </c>
      <c r="BF12" s="205">
        <f t="shared" si="8"/>
        <v>9600</v>
      </c>
      <c r="BG12" s="205">
        <f t="shared" si="8"/>
        <v>9600</v>
      </c>
      <c r="BH12" s="205">
        <f t="shared" si="8"/>
        <v>9600</v>
      </c>
      <c r="BI12" s="205">
        <f t="shared" si="8"/>
        <v>9600</v>
      </c>
      <c r="BJ12" s="205">
        <f t="shared" si="8"/>
        <v>9600</v>
      </c>
      <c r="BK12" s="205">
        <f t="shared" si="8"/>
        <v>9600</v>
      </c>
      <c r="BL12" s="205">
        <f t="shared" si="8"/>
        <v>9600</v>
      </c>
      <c r="BM12" s="205">
        <f t="shared" si="8"/>
        <v>21600</v>
      </c>
      <c r="BN12" s="205">
        <f t="shared" si="8"/>
        <v>21600</v>
      </c>
      <c r="BO12" s="205">
        <f t="shared" si="8"/>
        <v>21600</v>
      </c>
      <c r="BP12" s="205">
        <f t="shared" si="8"/>
        <v>21600</v>
      </c>
      <c r="BQ12" s="205">
        <f t="shared" si="8"/>
        <v>21600</v>
      </c>
      <c r="BR12" s="205">
        <f t="shared" si="8"/>
        <v>21600</v>
      </c>
      <c r="BS12" s="205">
        <f t="shared" si="8"/>
        <v>21600</v>
      </c>
      <c r="BT12" s="205">
        <f t="shared" si="8"/>
        <v>21600</v>
      </c>
      <c r="BU12" s="205">
        <f t="shared" si="8"/>
        <v>21600</v>
      </c>
      <c r="BV12" s="205">
        <f t="shared" si="8"/>
        <v>21600</v>
      </c>
      <c r="BW12" s="205">
        <f t="shared" si="8"/>
        <v>21600</v>
      </c>
      <c r="BX12" s="205">
        <f t="shared" si="8"/>
        <v>21600</v>
      </c>
      <c r="BY12" s="205">
        <f t="shared" si="8"/>
        <v>21600</v>
      </c>
      <c r="BZ12" s="205">
        <f t="shared" si="8"/>
        <v>21600</v>
      </c>
      <c r="CA12" s="205">
        <f t="shared" si="2"/>
        <v>21600</v>
      </c>
      <c r="CB12" s="205">
        <f t="shared" si="2"/>
        <v>21600</v>
      </c>
      <c r="CC12" s="205">
        <f t="shared" si="2"/>
        <v>21600</v>
      </c>
      <c r="CD12" s="205">
        <f t="shared" si="2"/>
        <v>21600</v>
      </c>
      <c r="CE12" s="205">
        <f t="shared" si="2"/>
        <v>21600</v>
      </c>
      <c r="CF12" s="205">
        <f t="shared" si="2"/>
        <v>21600</v>
      </c>
      <c r="CG12" s="205">
        <f t="shared" si="2"/>
        <v>21600</v>
      </c>
      <c r="CH12" s="205">
        <f t="shared" si="2"/>
        <v>21600</v>
      </c>
      <c r="CI12" s="205">
        <f t="shared" si="2"/>
        <v>21600</v>
      </c>
      <c r="CJ12" s="205">
        <f t="shared" si="2"/>
        <v>21600</v>
      </c>
      <c r="CK12" s="205">
        <f t="shared" si="2"/>
        <v>21600</v>
      </c>
      <c r="CL12" s="205">
        <f t="shared" si="2"/>
        <v>21600</v>
      </c>
      <c r="CM12" s="205">
        <f t="shared" si="2"/>
        <v>21600</v>
      </c>
      <c r="CN12" s="205">
        <f t="shared" si="2"/>
        <v>40005</v>
      </c>
      <c r="CO12" s="205">
        <f t="shared" si="2"/>
        <v>40005</v>
      </c>
      <c r="CP12" s="205">
        <f t="shared" si="2"/>
        <v>40005</v>
      </c>
      <c r="CQ12" s="205">
        <f t="shared" si="2"/>
        <v>40005</v>
      </c>
      <c r="CR12" s="205">
        <f t="shared" si="2"/>
        <v>40005</v>
      </c>
      <c r="CS12" s="205">
        <f t="shared" si="3"/>
        <v>40005</v>
      </c>
      <c r="CT12" s="205">
        <f t="shared" si="3"/>
        <v>40005</v>
      </c>
      <c r="CU12" s="205">
        <f t="shared" si="3"/>
        <v>40005</v>
      </c>
      <c r="CV12" s="205">
        <f t="shared" si="3"/>
        <v>40005</v>
      </c>
      <c r="CW12" s="205">
        <f t="shared" si="3"/>
        <v>40005</v>
      </c>
      <c r="CX12" s="205">
        <f t="shared" si="3"/>
        <v>40005</v>
      </c>
      <c r="CY12" s="205">
        <f t="shared" si="3"/>
        <v>40005</v>
      </c>
      <c r="CZ12" s="205">
        <f t="shared" si="3"/>
        <v>40005</v>
      </c>
      <c r="DA12" s="205">
        <f t="shared" si="3"/>
        <v>40005</v>
      </c>
      <c r="DB12" s="205"/>
    </row>
    <row r="13" spans="1:106">
      <c r="A13" s="202" t="str">
        <f>Income!A83</f>
        <v>Food transfer - official</v>
      </c>
      <c r="B13" s="204">
        <f>Income!B83</f>
        <v>686.23737645081746</v>
      </c>
      <c r="C13" s="204">
        <f>Income!C83</f>
        <v>686.23737645081746</v>
      </c>
      <c r="D13" s="204">
        <f>Income!D83</f>
        <v>686.23737645081746</v>
      </c>
      <c r="E13" s="204">
        <f>Income!E83</f>
        <v>428.89836028176097</v>
      </c>
      <c r="F13" s="205">
        <f t="shared" si="4"/>
        <v>686.23737645081746</v>
      </c>
      <c r="G13" s="205">
        <f t="shared" si="4"/>
        <v>686.23737645081746</v>
      </c>
      <c r="H13" s="205">
        <f t="shared" si="4"/>
        <v>686.23737645081746</v>
      </c>
      <c r="I13" s="205">
        <f t="shared" si="4"/>
        <v>686.23737645081746</v>
      </c>
      <c r="J13" s="205">
        <f t="shared" si="4"/>
        <v>686.23737645081746</v>
      </c>
      <c r="K13" s="205">
        <f t="shared" si="4"/>
        <v>686.23737645081746</v>
      </c>
      <c r="L13" s="205">
        <f t="shared" si="4"/>
        <v>686.23737645081746</v>
      </c>
      <c r="M13" s="205">
        <f t="shared" si="4"/>
        <v>686.23737645081746</v>
      </c>
      <c r="N13" s="205">
        <f t="shared" si="4"/>
        <v>686.23737645081746</v>
      </c>
      <c r="O13" s="205">
        <f t="shared" si="4"/>
        <v>686.23737645081746</v>
      </c>
      <c r="P13" s="205">
        <f t="shared" si="4"/>
        <v>686.23737645081746</v>
      </c>
      <c r="Q13" s="205">
        <f t="shared" si="4"/>
        <v>686.23737645081746</v>
      </c>
      <c r="R13" s="205">
        <f t="shared" si="4"/>
        <v>686.23737645081746</v>
      </c>
      <c r="S13" s="205">
        <f t="shared" si="4"/>
        <v>686.23737645081746</v>
      </c>
      <c r="T13" s="205">
        <f t="shared" si="4"/>
        <v>686.23737645081746</v>
      </c>
      <c r="U13" s="205">
        <f t="shared" si="4"/>
        <v>686.23737645081746</v>
      </c>
      <c r="V13" s="205">
        <f t="shared" si="6"/>
        <v>686.23737645081746</v>
      </c>
      <c r="W13" s="205">
        <f t="shared" si="6"/>
        <v>686.23737645081746</v>
      </c>
      <c r="X13" s="205">
        <f t="shared" si="6"/>
        <v>686.23737645081746</v>
      </c>
      <c r="Y13" s="205">
        <f t="shared" si="6"/>
        <v>686.23737645081746</v>
      </c>
      <c r="Z13" s="205">
        <f t="shared" si="6"/>
        <v>686.23737645081746</v>
      </c>
      <c r="AA13" s="205">
        <f t="shared" si="6"/>
        <v>686.23737645081746</v>
      </c>
      <c r="AB13" s="205">
        <f t="shared" si="6"/>
        <v>686.23737645081746</v>
      </c>
      <c r="AC13" s="205">
        <f t="shared" si="6"/>
        <v>686.23737645081746</v>
      </c>
      <c r="AD13" s="205">
        <f t="shared" si="6"/>
        <v>686.23737645081746</v>
      </c>
      <c r="AE13" s="205">
        <f t="shared" si="6"/>
        <v>686.23737645081746</v>
      </c>
      <c r="AF13" s="205">
        <f t="shared" si="6"/>
        <v>686.23737645081746</v>
      </c>
      <c r="AG13" s="205">
        <f t="shared" si="6"/>
        <v>686.23737645081746</v>
      </c>
      <c r="AH13" s="205">
        <f t="shared" si="6"/>
        <v>686.23737645081746</v>
      </c>
      <c r="AI13" s="205">
        <f t="shared" si="6"/>
        <v>686.23737645081746</v>
      </c>
      <c r="AJ13" s="205">
        <f t="shared" si="6"/>
        <v>686.23737645081746</v>
      </c>
      <c r="AK13" s="205">
        <f t="shared" si="6"/>
        <v>686.23737645081746</v>
      </c>
      <c r="AL13" s="205">
        <f t="shared" si="7"/>
        <v>686.23737645081746</v>
      </c>
      <c r="AM13" s="205">
        <f t="shared" si="7"/>
        <v>686.23737645081746</v>
      </c>
      <c r="AN13" s="205">
        <f t="shared" si="7"/>
        <v>686.23737645081746</v>
      </c>
      <c r="AO13" s="205">
        <f t="shared" si="7"/>
        <v>686.23737645081746</v>
      </c>
      <c r="AP13" s="205">
        <f t="shared" si="7"/>
        <v>686.23737645081746</v>
      </c>
      <c r="AQ13" s="205">
        <f t="shared" si="7"/>
        <v>686.23737645081746</v>
      </c>
      <c r="AR13" s="205">
        <f t="shared" si="7"/>
        <v>686.23737645081746</v>
      </c>
      <c r="AS13" s="205">
        <f t="shared" si="7"/>
        <v>686.23737645081746</v>
      </c>
      <c r="AT13" s="205">
        <f t="shared" si="7"/>
        <v>686.23737645081746</v>
      </c>
      <c r="AU13" s="205">
        <f t="shared" si="7"/>
        <v>686.23737645081746</v>
      </c>
      <c r="AV13" s="205">
        <f t="shared" si="7"/>
        <v>686.23737645081746</v>
      </c>
      <c r="AW13" s="205">
        <f t="shared" si="7"/>
        <v>686.23737645081746</v>
      </c>
      <c r="AX13" s="205">
        <f t="shared" si="8"/>
        <v>686.23737645081746</v>
      </c>
      <c r="AY13" s="205">
        <f t="shared" si="8"/>
        <v>686.23737645081746</v>
      </c>
      <c r="AZ13" s="205">
        <f t="shared" si="8"/>
        <v>686.23737645081746</v>
      </c>
      <c r="BA13" s="205">
        <f t="shared" si="8"/>
        <v>686.23737645081746</v>
      </c>
      <c r="BB13" s="205">
        <f t="shared" si="8"/>
        <v>686.23737645081746</v>
      </c>
      <c r="BC13" s="205">
        <f t="shared" si="8"/>
        <v>686.23737645081746</v>
      </c>
      <c r="BD13" s="205">
        <f t="shared" si="8"/>
        <v>686.23737645081746</v>
      </c>
      <c r="BE13" s="205">
        <f t="shared" si="8"/>
        <v>686.23737645081746</v>
      </c>
      <c r="BF13" s="205">
        <f t="shared" si="8"/>
        <v>686.23737645081746</v>
      </c>
      <c r="BG13" s="205">
        <f t="shared" si="8"/>
        <v>686.23737645081746</v>
      </c>
      <c r="BH13" s="205">
        <f t="shared" si="8"/>
        <v>686.23737645081746</v>
      </c>
      <c r="BI13" s="205">
        <f t="shared" si="8"/>
        <v>686.23737645081746</v>
      </c>
      <c r="BJ13" s="205">
        <f t="shared" si="8"/>
        <v>686.23737645081746</v>
      </c>
      <c r="BK13" s="205">
        <f t="shared" si="8"/>
        <v>686.23737645081746</v>
      </c>
      <c r="BL13" s="205">
        <f t="shared" si="8"/>
        <v>686.23737645081746</v>
      </c>
      <c r="BM13" s="205">
        <f t="shared" si="8"/>
        <v>686.23737645081746</v>
      </c>
      <c r="BN13" s="205">
        <f t="shared" si="8"/>
        <v>686.23737645081746</v>
      </c>
      <c r="BO13" s="205">
        <f t="shared" si="8"/>
        <v>686.23737645081746</v>
      </c>
      <c r="BP13" s="205">
        <f t="shared" si="8"/>
        <v>686.23737645081746</v>
      </c>
      <c r="BQ13" s="205">
        <f t="shared" si="8"/>
        <v>686.23737645081746</v>
      </c>
      <c r="BR13" s="205">
        <f t="shared" si="8"/>
        <v>686.23737645081746</v>
      </c>
      <c r="BS13" s="205">
        <f t="shared" si="8"/>
        <v>686.23737645081746</v>
      </c>
      <c r="BT13" s="205">
        <f t="shared" si="8"/>
        <v>686.23737645081746</v>
      </c>
      <c r="BU13" s="205">
        <f t="shared" si="8"/>
        <v>686.23737645081746</v>
      </c>
      <c r="BV13" s="205">
        <f t="shared" si="8"/>
        <v>686.23737645081746</v>
      </c>
      <c r="BW13" s="205">
        <f t="shared" si="8"/>
        <v>686.23737645081746</v>
      </c>
      <c r="BX13" s="205">
        <f t="shared" si="8"/>
        <v>686.23737645081746</v>
      </c>
      <c r="BY13" s="205">
        <f t="shared" si="8"/>
        <v>686.23737645081746</v>
      </c>
      <c r="BZ13" s="205">
        <f t="shared" si="8"/>
        <v>686.23737645081746</v>
      </c>
      <c r="CA13" s="205">
        <f t="shared" si="2"/>
        <v>686.23737645081746</v>
      </c>
      <c r="CB13" s="205">
        <f t="shared" si="2"/>
        <v>686.23737645081746</v>
      </c>
      <c r="CC13" s="205">
        <f t="shared" si="2"/>
        <v>686.23737645081746</v>
      </c>
      <c r="CD13" s="205">
        <f t="shared" si="2"/>
        <v>686.23737645081746</v>
      </c>
      <c r="CE13" s="205">
        <f t="shared" si="2"/>
        <v>686.23737645081746</v>
      </c>
      <c r="CF13" s="205">
        <f t="shared" si="2"/>
        <v>686.23737645081746</v>
      </c>
      <c r="CG13" s="205">
        <f t="shared" si="2"/>
        <v>686.23737645081746</v>
      </c>
      <c r="CH13" s="205">
        <f t="shared" si="2"/>
        <v>686.23737645081746</v>
      </c>
      <c r="CI13" s="205">
        <f t="shared" si="2"/>
        <v>686.23737645081746</v>
      </c>
      <c r="CJ13" s="205">
        <f t="shared" si="2"/>
        <v>686.23737645081746</v>
      </c>
      <c r="CK13" s="205">
        <f t="shared" si="2"/>
        <v>686.23737645081746</v>
      </c>
      <c r="CL13" s="205">
        <f t="shared" si="2"/>
        <v>686.23737645081746</v>
      </c>
      <c r="CM13" s="205">
        <f t="shared" si="2"/>
        <v>686.23737645081746</v>
      </c>
      <c r="CN13" s="205">
        <f t="shared" si="2"/>
        <v>428.89836028176097</v>
      </c>
      <c r="CO13" s="205">
        <f t="shared" si="2"/>
        <v>428.89836028176097</v>
      </c>
      <c r="CP13" s="205">
        <f t="shared" si="2"/>
        <v>428.89836028176097</v>
      </c>
      <c r="CQ13" s="205">
        <f t="shared" si="2"/>
        <v>428.89836028176097</v>
      </c>
      <c r="CR13" s="205">
        <f t="shared" si="2"/>
        <v>428.89836028176097</v>
      </c>
      <c r="CS13" s="205">
        <f t="shared" si="3"/>
        <v>428.89836028176097</v>
      </c>
      <c r="CT13" s="205">
        <f t="shared" si="3"/>
        <v>428.89836028176097</v>
      </c>
      <c r="CU13" s="205">
        <f t="shared" si="3"/>
        <v>428.89836028176097</v>
      </c>
      <c r="CV13" s="205">
        <f t="shared" si="3"/>
        <v>428.89836028176097</v>
      </c>
      <c r="CW13" s="205">
        <f t="shared" si="3"/>
        <v>428.89836028176097</v>
      </c>
      <c r="CX13" s="205">
        <f t="shared" si="3"/>
        <v>428.89836028176097</v>
      </c>
      <c r="CY13" s="205">
        <f t="shared" si="3"/>
        <v>428.89836028176097</v>
      </c>
      <c r="CZ13" s="205">
        <f t="shared" si="3"/>
        <v>428.89836028176097</v>
      </c>
      <c r="DA13" s="205">
        <f t="shared" si="3"/>
        <v>428.89836028176097</v>
      </c>
      <c r="DB13" s="205"/>
    </row>
    <row r="14" spans="1:106">
      <c r="A14" s="202" t="str">
        <f>Income!A85</f>
        <v>Cash transfer - official</v>
      </c>
      <c r="B14" s="204">
        <f>Income!B85</f>
        <v>15719.999999999996</v>
      </c>
      <c r="C14" s="204">
        <f>Income!C85</f>
        <v>15719.999999999996</v>
      </c>
      <c r="D14" s="204">
        <f>Income!D85</f>
        <v>15719.999999999996</v>
      </c>
      <c r="E14" s="204">
        <f>Income!E85</f>
        <v>17400</v>
      </c>
      <c r="F14" s="205">
        <f t="shared" si="4"/>
        <v>15719.999999999996</v>
      </c>
      <c r="G14" s="205">
        <f t="shared" si="4"/>
        <v>15719.999999999996</v>
      </c>
      <c r="H14" s="205">
        <f t="shared" si="4"/>
        <v>15719.999999999996</v>
      </c>
      <c r="I14" s="205">
        <f t="shared" si="4"/>
        <v>15719.999999999996</v>
      </c>
      <c r="J14" s="205">
        <f t="shared" si="4"/>
        <v>15719.999999999996</v>
      </c>
      <c r="K14" s="205">
        <f t="shared" si="4"/>
        <v>15719.999999999996</v>
      </c>
      <c r="L14" s="205">
        <f t="shared" si="4"/>
        <v>15719.999999999996</v>
      </c>
      <c r="M14" s="205">
        <f t="shared" si="4"/>
        <v>15719.999999999996</v>
      </c>
      <c r="N14" s="205">
        <f t="shared" si="4"/>
        <v>15719.999999999996</v>
      </c>
      <c r="O14" s="205">
        <f t="shared" si="4"/>
        <v>15719.999999999996</v>
      </c>
      <c r="P14" s="205">
        <f t="shared" si="4"/>
        <v>15719.999999999996</v>
      </c>
      <c r="Q14" s="205">
        <f t="shared" si="4"/>
        <v>15719.999999999996</v>
      </c>
      <c r="R14" s="205">
        <f t="shared" si="4"/>
        <v>15719.999999999996</v>
      </c>
      <c r="S14" s="205">
        <f t="shared" si="4"/>
        <v>15719.999999999996</v>
      </c>
      <c r="T14" s="205">
        <f t="shared" si="4"/>
        <v>15719.999999999996</v>
      </c>
      <c r="U14" s="205">
        <f t="shared" si="4"/>
        <v>15719.999999999996</v>
      </c>
      <c r="V14" s="205">
        <f t="shared" si="6"/>
        <v>15719.999999999996</v>
      </c>
      <c r="W14" s="205">
        <f t="shared" si="6"/>
        <v>15719.999999999996</v>
      </c>
      <c r="X14" s="205">
        <f t="shared" si="6"/>
        <v>15719.999999999996</v>
      </c>
      <c r="Y14" s="205">
        <f t="shared" si="6"/>
        <v>15719.999999999996</v>
      </c>
      <c r="Z14" s="205">
        <f t="shared" si="6"/>
        <v>15719.999999999996</v>
      </c>
      <c r="AA14" s="205">
        <f t="shared" si="6"/>
        <v>15719.999999999996</v>
      </c>
      <c r="AB14" s="205">
        <f t="shared" si="6"/>
        <v>15719.999999999996</v>
      </c>
      <c r="AC14" s="205">
        <f t="shared" si="6"/>
        <v>15719.999999999996</v>
      </c>
      <c r="AD14" s="205">
        <f t="shared" si="6"/>
        <v>15719.999999999996</v>
      </c>
      <c r="AE14" s="205">
        <f t="shared" si="6"/>
        <v>15719.999999999996</v>
      </c>
      <c r="AF14" s="205">
        <f t="shared" si="6"/>
        <v>15719.999999999996</v>
      </c>
      <c r="AG14" s="205">
        <f t="shared" si="6"/>
        <v>15719.999999999996</v>
      </c>
      <c r="AH14" s="205">
        <f t="shared" si="6"/>
        <v>15719.999999999996</v>
      </c>
      <c r="AI14" s="205">
        <f t="shared" si="6"/>
        <v>15719.999999999996</v>
      </c>
      <c r="AJ14" s="205">
        <f t="shared" si="6"/>
        <v>15719.999999999996</v>
      </c>
      <c r="AK14" s="205">
        <f t="shared" si="6"/>
        <v>15719.999999999996</v>
      </c>
      <c r="AL14" s="205">
        <f t="shared" si="7"/>
        <v>15719.999999999996</v>
      </c>
      <c r="AM14" s="205">
        <f t="shared" si="7"/>
        <v>15719.999999999996</v>
      </c>
      <c r="AN14" s="205">
        <f t="shared" si="7"/>
        <v>15719.999999999996</v>
      </c>
      <c r="AO14" s="205">
        <f t="shared" si="7"/>
        <v>15719.999999999996</v>
      </c>
      <c r="AP14" s="205">
        <f t="shared" si="7"/>
        <v>15719.999999999996</v>
      </c>
      <c r="AQ14" s="205">
        <f t="shared" si="7"/>
        <v>15719.999999999996</v>
      </c>
      <c r="AR14" s="205">
        <f t="shared" si="7"/>
        <v>15719.999999999996</v>
      </c>
      <c r="AS14" s="205">
        <f t="shared" si="7"/>
        <v>15719.999999999996</v>
      </c>
      <c r="AT14" s="205">
        <f t="shared" si="7"/>
        <v>15719.999999999996</v>
      </c>
      <c r="AU14" s="205">
        <f t="shared" si="7"/>
        <v>15719.999999999996</v>
      </c>
      <c r="AV14" s="205">
        <f t="shared" si="7"/>
        <v>15719.999999999996</v>
      </c>
      <c r="AW14" s="205">
        <f t="shared" si="7"/>
        <v>15719.999999999996</v>
      </c>
      <c r="AX14" s="205">
        <f t="shared" si="7"/>
        <v>15719.999999999996</v>
      </c>
      <c r="AY14" s="205">
        <f t="shared" si="7"/>
        <v>15719.999999999996</v>
      </c>
      <c r="AZ14" s="205">
        <f t="shared" si="7"/>
        <v>15719.999999999996</v>
      </c>
      <c r="BA14" s="205">
        <f t="shared" si="7"/>
        <v>15719.999999999996</v>
      </c>
      <c r="BB14" s="205">
        <f t="shared" si="8"/>
        <v>15719.999999999996</v>
      </c>
      <c r="BC14" s="205">
        <f t="shared" si="8"/>
        <v>15719.999999999996</v>
      </c>
      <c r="BD14" s="205">
        <f t="shared" si="8"/>
        <v>15719.999999999996</v>
      </c>
      <c r="BE14" s="205">
        <f t="shared" si="8"/>
        <v>15719.999999999996</v>
      </c>
      <c r="BF14" s="205">
        <f t="shared" si="8"/>
        <v>15719.999999999996</v>
      </c>
      <c r="BG14" s="205">
        <f t="shared" si="8"/>
        <v>15719.999999999996</v>
      </c>
      <c r="BH14" s="205">
        <f t="shared" si="8"/>
        <v>15719.999999999996</v>
      </c>
      <c r="BI14" s="205">
        <f t="shared" si="8"/>
        <v>15719.999999999996</v>
      </c>
      <c r="BJ14" s="205">
        <f t="shared" si="8"/>
        <v>15719.999999999996</v>
      </c>
      <c r="BK14" s="205">
        <f t="shared" si="8"/>
        <v>15719.999999999996</v>
      </c>
      <c r="BL14" s="205">
        <f t="shared" si="8"/>
        <v>15719.999999999996</v>
      </c>
      <c r="BM14" s="205">
        <f t="shared" si="8"/>
        <v>15719.999999999996</v>
      </c>
      <c r="BN14" s="205">
        <f t="shared" si="8"/>
        <v>15719.999999999996</v>
      </c>
      <c r="BO14" s="205">
        <f t="shared" si="8"/>
        <v>15719.999999999996</v>
      </c>
      <c r="BP14" s="205">
        <f t="shared" si="8"/>
        <v>15719.999999999996</v>
      </c>
      <c r="BQ14" s="205">
        <f t="shared" si="8"/>
        <v>15719.999999999996</v>
      </c>
      <c r="BR14" s="205">
        <f t="shared" si="8"/>
        <v>15719.999999999996</v>
      </c>
      <c r="BS14" s="205">
        <f t="shared" si="8"/>
        <v>15719.999999999996</v>
      </c>
      <c r="BT14" s="205">
        <f t="shared" si="8"/>
        <v>15719.999999999996</v>
      </c>
      <c r="BU14" s="205">
        <f t="shared" si="8"/>
        <v>15719.999999999996</v>
      </c>
      <c r="BV14" s="205">
        <f t="shared" si="8"/>
        <v>15719.999999999996</v>
      </c>
      <c r="BW14" s="205">
        <f t="shared" si="8"/>
        <v>15719.999999999996</v>
      </c>
      <c r="BX14" s="205">
        <f t="shared" si="8"/>
        <v>15719.999999999996</v>
      </c>
      <c r="BY14" s="205">
        <f t="shared" si="8"/>
        <v>15719.999999999996</v>
      </c>
      <c r="BZ14" s="205">
        <f t="shared" si="8"/>
        <v>15719.999999999996</v>
      </c>
      <c r="CA14" s="205">
        <f t="shared" si="2"/>
        <v>15719.999999999996</v>
      </c>
      <c r="CB14" s="205">
        <f t="shared" si="2"/>
        <v>15719.999999999996</v>
      </c>
      <c r="CC14" s="205">
        <f t="shared" si="2"/>
        <v>15719.999999999996</v>
      </c>
      <c r="CD14" s="205">
        <f t="shared" si="2"/>
        <v>15719.999999999996</v>
      </c>
      <c r="CE14" s="205">
        <f t="shared" si="2"/>
        <v>15719.999999999996</v>
      </c>
      <c r="CF14" s="205">
        <f t="shared" si="2"/>
        <v>15719.999999999996</v>
      </c>
      <c r="CG14" s="205">
        <f t="shared" si="2"/>
        <v>15719.999999999996</v>
      </c>
      <c r="CH14" s="205">
        <f t="shared" si="2"/>
        <v>15719.999999999996</v>
      </c>
      <c r="CI14" s="205">
        <f t="shared" si="2"/>
        <v>15719.999999999996</v>
      </c>
      <c r="CJ14" s="205">
        <f t="shared" si="2"/>
        <v>15719.999999999996</v>
      </c>
      <c r="CK14" s="205">
        <f t="shared" si="2"/>
        <v>15719.999999999996</v>
      </c>
      <c r="CL14" s="205">
        <f t="shared" si="2"/>
        <v>15719.999999999996</v>
      </c>
      <c r="CM14" s="205">
        <f t="shared" si="2"/>
        <v>15719.999999999996</v>
      </c>
      <c r="CN14" s="205">
        <f t="shared" si="2"/>
        <v>17400</v>
      </c>
      <c r="CO14" s="205">
        <f t="shared" si="2"/>
        <v>17400</v>
      </c>
      <c r="CP14" s="205">
        <f t="shared" si="2"/>
        <v>17400</v>
      </c>
      <c r="CQ14" s="205">
        <f t="shared" si="2"/>
        <v>17400</v>
      </c>
      <c r="CR14" s="205">
        <f t="shared" si="2"/>
        <v>17400</v>
      </c>
      <c r="CS14" s="205">
        <f t="shared" si="3"/>
        <v>17400</v>
      </c>
      <c r="CT14" s="205">
        <f t="shared" si="3"/>
        <v>17400</v>
      </c>
      <c r="CU14" s="205">
        <f t="shared" si="3"/>
        <v>17400</v>
      </c>
      <c r="CV14" s="205">
        <f t="shared" si="3"/>
        <v>17400</v>
      </c>
      <c r="CW14" s="205">
        <f t="shared" si="3"/>
        <v>17400</v>
      </c>
      <c r="CX14" s="205">
        <f t="shared" si="3"/>
        <v>17400</v>
      </c>
      <c r="CY14" s="205">
        <f t="shared" si="3"/>
        <v>17400</v>
      </c>
      <c r="CZ14" s="205">
        <f t="shared" si="3"/>
        <v>17400</v>
      </c>
      <c r="DA14" s="205">
        <f t="shared" si="3"/>
        <v>17400</v>
      </c>
      <c r="DB14" s="205"/>
    </row>
    <row r="15" spans="1:106">
      <c r="A15" s="202" t="str">
        <f>Income!A86</f>
        <v>Cash transfer - gifts</v>
      </c>
      <c r="B15" s="204">
        <f>Income!B86</f>
        <v>6000</v>
      </c>
      <c r="C15" s="204">
        <f>Income!C86</f>
        <v>7800</v>
      </c>
      <c r="D15" s="204">
        <f>Income!D86</f>
        <v>0</v>
      </c>
      <c r="E15" s="204">
        <f>Income!E86</f>
        <v>0</v>
      </c>
      <c r="F15" s="205">
        <f t="shared" si="4"/>
        <v>6000</v>
      </c>
      <c r="G15" s="205">
        <f t="shared" si="4"/>
        <v>6000</v>
      </c>
      <c r="H15" s="205">
        <f t="shared" si="4"/>
        <v>6000</v>
      </c>
      <c r="I15" s="205">
        <f t="shared" si="4"/>
        <v>6000</v>
      </c>
      <c r="J15" s="205">
        <f t="shared" si="4"/>
        <v>6000</v>
      </c>
      <c r="K15" s="205">
        <f t="shared" si="4"/>
        <v>6000</v>
      </c>
      <c r="L15" s="205">
        <f t="shared" si="4"/>
        <v>6000</v>
      </c>
      <c r="M15" s="205">
        <f t="shared" si="4"/>
        <v>6000</v>
      </c>
      <c r="N15" s="205">
        <f t="shared" si="4"/>
        <v>6000</v>
      </c>
      <c r="O15" s="205">
        <f t="shared" si="4"/>
        <v>6000</v>
      </c>
      <c r="P15" s="205">
        <f t="shared" si="4"/>
        <v>6000</v>
      </c>
      <c r="Q15" s="205">
        <f t="shared" si="4"/>
        <v>6000</v>
      </c>
      <c r="R15" s="205">
        <f t="shared" si="4"/>
        <v>6000</v>
      </c>
      <c r="S15" s="205">
        <f t="shared" si="4"/>
        <v>6000</v>
      </c>
      <c r="T15" s="205">
        <f t="shared" si="4"/>
        <v>6000</v>
      </c>
      <c r="U15" s="205">
        <f t="shared" si="4"/>
        <v>6000</v>
      </c>
      <c r="V15" s="205">
        <f t="shared" si="6"/>
        <v>6000</v>
      </c>
      <c r="W15" s="205">
        <f t="shared" si="6"/>
        <v>6000</v>
      </c>
      <c r="X15" s="205">
        <f t="shared" si="6"/>
        <v>6000</v>
      </c>
      <c r="Y15" s="205">
        <f t="shared" si="6"/>
        <v>6000</v>
      </c>
      <c r="Z15" s="205">
        <f t="shared" si="6"/>
        <v>6000</v>
      </c>
      <c r="AA15" s="205">
        <f t="shared" si="6"/>
        <v>6000</v>
      </c>
      <c r="AB15" s="205">
        <f t="shared" si="6"/>
        <v>6000</v>
      </c>
      <c r="AC15" s="205">
        <f t="shared" si="6"/>
        <v>6000</v>
      </c>
      <c r="AD15" s="205">
        <f t="shared" si="6"/>
        <v>6000</v>
      </c>
      <c r="AE15" s="205">
        <f t="shared" si="6"/>
        <v>6000</v>
      </c>
      <c r="AF15" s="205">
        <f t="shared" si="6"/>
        <v>6000</v>
      </c>
      <c r="AG15" s="205">
        <f t="shared" si="6"/>
        <v>6000</v>
      </c>
      <c r="AH15" s="205">
        <f t="shared" si="6"/>
        <v>6000</v>
      </c>
      <c r="AI15" s="205">
        <f t="shared" si="6"/>
        <v>6000</v>
      </c>
      <c r="AJ15" s="205">
        <f t="shared" si="6"/>
        <v>6000</v>
      </c>
      <c r="AK15" s="205">
        <f t="shared" si="6"/>
        <v>6000</v>
      </c>
      <c r="AL15" s="205">
        <f t="shared" si="7"/>
        <v>6000</v>
      </c>
      <c r="AM15" s="205">
        <f t="shared" si="7"/>
        <v>6000</v>
      </c>
      <c r="AN15" s="205">
        <f t="shared" si="7"/>
        <v>6000</v>
      </c>
      <c r="AO15" s="205">
        <f t="shared" si="7"/>
        <v>6000</v>
      </c>
      <c r="AP15" s="205">
        <f t="shared" si="7"/>
        <v>7800</v>
      </c>
      <c r="AQ15" s="205">
        <f t="shared" si="7"/>
        <v>7800</v>
      </c>
      <c r="AR15" s="205">
        <f t="shared" si="7"/>
        <v>7800</v>
      </c>
      <c r="AS15" s="205">
        <f t="shared" si="7"/>
        <v>7800</v>
      </c>
      <c r="AT15" s="205">
        <f t="shared" si="7"/>
        <v>7800</v>
      </c>
      <c r="AU15" s="205">
        <f t="shared" si="7"/>
        <v>7800</v>
      </c>
      <c r="AV15" s="205">
        <f t="shared" si="7"/>
        <v>7800</v>
      </c>
      <c r="AW15" s="205">
        <f t="shared" si="7"/>
        <v>7800</v>
      </c>
      <c r="AX15" s="205">
        <f t="shared" si="8"/>
        <v>7800</v>
      </c>
      <c r="AY15" s="205">
        <f t="shared" si="8"/>
        <v>7800</v>
      </c>
      <c r="AZ15" s="205">
        <f t="shared" si="8"/>
        <v>7800</v>
      </c>
      <c r="BA15" s="205">
        <f t="shared" si="8"/>
        <v>7800</v>
      </c>
      <c r="BB15" s="205">
        <f t="shared" si="8"/>
        <v>7800</v>
      </c>
      <c r="BC15" s="205">
        <f t="shared" si="8"/>
        <v>7800</v>
      </c>
      <c r="BD15" s="205">
        <f t="shared" si="8"/>
        <v>7800</v>
      </c>
      <c r="BE15" s="205">
        <f t="shared" si="8"/>
        <v>7800</v>
      </c>
      <c r="BF15" s="205">
        <f t="shared" si="8"/>
        <v>7800</v>
      </c>
      <c r="BG15" s="205">
        <f t="shared" si="8"/>
        <v>7800</v>
      </c>
      <c r="BH15" s="205">
        <f t="shared" si="8"/>
        <v>7800</v>
      </c>
      <c r="BI15" s="205">
        <f t="shared" si="8"/>
        <v>7800</v>
      </c>
      <c r="BJ15" s="205">
        <f t="shared" si="8"/>
        <v>7800</v>
      </c>
      <c r="BK15" s="205">
        <f t="shared" si="8"/>
        <v>7800</v>
      </c>
      <c r="BL15" s="205">
        <f t="shared" si="8"/>
        <v>7800</v>
      </c>
      <c r="BM15" s="205">
        <f t="shared" si="8"/>
        <v>0</v>
      </c>
      <c r="BN15" s="205">
        <f t="shared" si="8"/>
        <v>0</v>
      </c>
      <c r="BO15" s="205">
        <f t="shared" si="8"/>
        <v>0</v>
      </c>
      <c r="BP15" s="205">
        <f t="shared" si="8"/>
        <v>0</v>
      </c>
      <c r="BQ15" s="205">
        <f t="shared" si="8"/>
        <v>0</v>
      </c>
      <c r="BR15" s="205">
        <f t="shared" si="8"/>
        <v>0</v>
      </c>
      <c r="BS15" s="205">
        <f t="shared" si="8"/>
        <v>0</v>
      </c>
      <c r="BT15" s="205">
        <f t="shared" si="8"/>
        <v>0</v>
      </c>
      <c r="BU15" s="205">
        <f t="shared" si="8"/>
        <v>0</v>
      </c>
      <c r="BV15" s="205">
        <f t="shared" si="8"/>
        <v>0</v>
      </c>
      <c r="BW15" s="205">
        <f t="shared" si="8"/>
        <v>0</v>
      </c>
      <c r="BX15" s="205">
        <f t="shared" si="8"/>
        <v>0</v>
      </c>
      <c r="BY15" s="205">
        <f t="shared" si="8"/>
        <v>0</v>
      </c>
      <c r="BZ15" s="205">
        <f t="shared" si="8"/>
        <v>0</v>
      </c>
      <c r="CA15" s="205">
        <f t="shared" si="2"/>
        <v>0</v>
      </c>
      <c r="CB15" s="205">
        <f t="shared" si="2"/>
        <v>0</v>
      </c>
      <c r="CC15" s="205">
        <f t="shared" si="2"/>
        <v>0</v>
      </c>
      <c r="CD15" s="205">
        <f t="shared" ref="CC15:CR18" si="9">IF(CD$2&lt;=($B$2+$C$2+$D$2),IF(CD$2&lt;=($B$2+$C$2),IF(CD$2&lt;=$B$2,$B15,$C15),$D15),$E15)</f>
        <v>0</v>
      </c>
      <c r="CE15" s="205">
        <f t="shared" si="9"/>
        <v>0</v>
      </c>
      <c r="CF15" s="205">
        <f t="shared" si="9"/>
        <v>0</v>
      </c>
      <c r="CG15" s="205">
        <f t="shared" si="9"/>
        <v>0</v>
      </c>
      <c r="CH15" s="205">
        <f t="shared" si="9"/>
        <v>0</v>
      </c>
      <c r="CI15" s="205">
        <f t="shared" si="9"/>
        <v>0</v>
      </c>
      <c r="CJ15" s="205">
        <f t="shared" si="9"/>
        <v>0</v>
      </c>
      <c r="CK15" s="205">
        <f t="shared" si="9"/>
        <v>0</v>
      </c>
      <c r="CL15" s="205">
        <f t="shared" si="9"/>
        <v>0</v>
      </c>
      <c r="CM15" s="205">
        <f t="shared" si="9"/>
        <v>0</v>
      </c>
      <c r="CN15" s="205">
        <f t="shared" si="9"/>
        <v>0</v>
      </c>
      <c r="CO15" s="205">
        <f t="shared" si="9"/>
        <v>0</v>
      </c>
      <c r="CP15" s="205">
        <f t="shared" si="9"/>
        <v>0</v>
      </c>
      <c r="CQ15" s="205">
        <f t="shared" si="9"/>
        <v>0</v>
      </c>
      <c r="CR15" s="205">
        <f t="shared" si="9"/>
        <v>0</v>
      </c>
      <c r="CS15" s="205">
        <f t="shared" si="3"/>
        <v>0</v>
      </c>
      <c r="CT15" s="205">
        <f t="shared" si="3"/>
        <v>0</v>
      </c>
      <c r="CU15" s="205">
        <f t="shared" si="3"/>
        <v>0</v>
      </c>
      <c r="CV15" s="205">
        <f t="shared" si="3"/>
        <v>0</v>
      </c>
      <c r="CW15" s="205">
        <f t="shared" si="3"/>
        <v>0</v>
      </c>
      <c r="CX15" s="205">
        <f t="shared" si="3"/>
        <v>0</v>
      </c>
      <c r="CY15" s="205">
        <f t="shared" si="3"/>
        <v>0</v>
      </c>
      <c r="CZ15" s="205">
        <f t="shared" si="3"/>
        <v>0</v>
      </c>
      <c r="DA15" s="205">
        <f t="shared" si="3"/>
        <v>0</v>
      </c>
      <c r="DB15" s="205"/>
    </row>
    <row r="16" spans="1:106">
      <c r="A16" s="202" t="s">
        <v>115</v>
      </c>
      <c r="B16" s="204">
        <f>Income!B88</f>
        <v>35699.906059715817</v>
      </c>
      <c r="C16" s="204">
        <f>Income!C88</f>
        <v>46216.780040925907</v>
      </c>
      <c r="D16" s="204">
        <f>Income!D88</f>
        <v>56985.095333186182</v>
      </c>
      <c r="E16" s="204">
        <f>Income!E88</f>
        <v>124495.07117469005</v>
      </c>
      <c r="F16" s="205">
        <f t="shared" si="4"/>
        <v>35699.906059715817</v>
      </c>
      <c r="G16" s="205">
        <f t="shared" si="4"/>
        <v>35699.906059715817</v>
      </c>
      <c r="H16" s="205">
        <f t="shared" si="4"/>
        <v>35699.906059715817</v>
      </c>
      <c r="I16" s="205">
        <f t="shared" si="4"/>
        <v>35699.906059715817</v>
      </c>
      <c r="J16" s="205">
        <f t="shared" si="4"/>
        <v>35699.906059715817</v>
      </c>
      <c r="K16" s="205">
        <f t="shared" si="4"/>
        <v>35699.906059715817</v>
      </c>
      <c r="L16" s="205">
        <f t="shared" si="4"/>
        <v>35699.906059715817</v>
      </c>
      <c r="M16" s="205">
        <f t="shared" si="4"/>
        <v>35699.906059715817</v>
      </c>
      <c r="N16" s="205">
        <f t="shared" si="4"/>
        <v>35699.906059715817</v>
      </c>
      <c r="O16" s="205">
        <f t="shared" si="4"/>
        <v>35699.906059715817</v>
      </c>
      <c r="P16" s="205">
        <f t="shared" si="4"/>
        <v>35699.906059715817</v>
      </c>
      <c r="Q16" s="205">
        <f t="shared" si="4"/>
        <v>35699.906059715817</v>
      </c>
      <c r="R16" s="205">
        <f t="shared" si="4"/>
        <v>35699.906059715817</v>
      </c>
      <c r="S16" s="205">
        <f t="shared" si="4"/>
        <v>35699.906059715817</v>
      </c>
      <c r="T16" s="205">
        <f t="shared" si="4"/>
        <v>35699.906059715817</v>
      </c>
      <c r="U16" s="205">
        <f t="shared" si="4"/>
        <v>35699.906059715817</v>
      </c>
      <c r="V16" s="205">
        <f t="shared" si="6"/>
        <v>35699.906059715817</v>
      </c>
      <c r="W16" s="205">
        <f t="shared" si="6"/>
        <v>35699.906059715817</v>
      </c>
      <c r="X16" s="205">
        <f t="shared" si="6"/>
        <v>35699.906059715817</v>
      </c>
      <c r="Y16" s="205">
        <f t="shared" si="6"/>
        <v>35699.906059715817</v>
      </c>
      <c r="Z16" s="205">
        <f t="shared" si="6"/>
        <v>35699.906059715817</v>
      </c>
      <c r="AA16" s="205">
        <f t="shared" si="6"/>
        <v>35699.906059715817</v>
      </c>
      <c r="AB16" s="205">
        <f t="shared" si="6"/>
        <v>35699.906059715817</v>
      </c>
      <c r="AC16" s="205">
        <f t="shared" si="6"/>
        <v>35699.906059715817</v>
      </c>
      <c r="AD16" s="205">
        <f t="shared" si="6"/>
        <v>35699.906059715817</v>
      </c>
      <c r="AE16" s="205">
        <f>IF(AE$2&lt;=($B$2+$C$2+$D$2),IF(AE$2&lt;=($B$2+$C$2),IF(AE$2&lt;=$B$2,$B16,$C16),$D16),$E16)</f>
        <v>35699.906059715817</v>
      </c>
      <c r="AF16" s="205">
        <f t="shared" si="6"/>
        <v>35699.906059715817</v>
      </c>
      <c r="AG16" s="205">
        <f t="shared" si="6"/>
        <v>35699.906059715817</v>
      </c>
      <c r="AH16" s="205">
        <f t="shared" si="6"/>
        <v>35699.906059715817</v>
      </c>
      <c r="AI16" s="205">
        <f t="shared" si="6"/>
        <v>35699.906059715817</v>
      </c>
      <c r="AJ16" s="205">
        <f t="shared" si="6"/>
        <v>35699.906059715817</v>
      </c>
      <c r="AK16" s="205">
        <f t="shared" si="6"/>
        <v>35699.906059715817</v>
      </c>
      <c r="AL16" s="205">
        <f t="shared" si="7"/>
        <v>35699.906059715817</v>
      </c>
      <c r="AM16" s="205">
        <f t="shared" si="7"/>
        <v>35699.906059715817</v>
      </c>
      <c r="AN16" s="205">
        <f t="shared" si="7"/>
        <v>35699.906059715817</v>
      </c>
      <c r="AO16" s="205">
        <f t="shared" si="7"/>
        <v>35699.906059715817</v>
      </c>
      <c r="AP16" s="205">
        <f t="shared" si="7"/>
        <v>46216.780040925907</v>
      </c>
      <c r="AQ16" s="205">
        <f t="shared" si="7"/>
        <v>46216.780040925907</v>
      </c>
      <c r="AR16" s="205">
        <f t="shared" si="7"/>
        <v>46216.780040925907</v>
      </c>
      <c r="AS16" s="205">
        <f t="shared" si="7"/>
        <v>46216.780040925907</v>
      </c>
      <c r="AT16" s="205">
        <f t="shared" si="7"/>
        <v>46216.780040925907</v>
      </c>
      <c r="AU16" s="205">
        <f t="shared" si="7"/>
        <v>46216.780040925907</v>
      </c>
      <c r="AV16" s="205">
        <f t="shared" si="7"/>
        <v>46216.780040925907</v>
      </c>
      <c r="AW16" s="205">
        <f t="shared" si="7"/>
        <v>46216.780040925907</v>
      </c>
      <c r="AX16" s="205">
        <f t="shared" si="8"/>
        <v>46216.780040925907</v>
      </c>
      <c r="AY16" s="205">
        <f t="shared" si="8"/>
        <v>46216.780040925907</v>
      </c>
      <c r="AZ16" s="205">
        <f t="shared" si="8"/>
        <v>46216.780040925907</v>
      </c>
      <c r="BA16" s="205">
        <f t="shared" si="8"/>
        <v>46216.780040925907</v>
      </c>
      <c r="BB16" s="205">
        <f t="shared" si="8"/>
        <v>46216.780040925907</v>
      </c>
      <c r="BC16" s="205">
        <f t="shared" si="8"/>
        <v>46216.780040925907</v>
      </c>
      <c r="BD16" s="205">
        <f t="shared" si="8"/>
        <v>46216.780040925907</v>
      </c>
      <c r="BE16" s="205">
        <f t="shared" si="8"/>
        <v>46216.780040925907</v>
      </c>
      <c r="BF16" s="205">
        <f t="shared" si="8"/>
        <v>46216.780040925907</v>
      </c>
      <c r="BG16" s="205">
        <f t="shared" si="8"/>
        <v>46216.780040925907</v>
      </c>
      <c r="BH16" s="205">
        <f t="shared" si="8"/>
        <v>46216.780040925907</v>
      </c>
      <c r="BI16" s="205">
        <f t="shared" si="8"/>
        <v>46216.780040925907</v>
      </c>
      <c r="BJ16" s="205">
        <f t="shared" si="8"/>
        <v>46216.780040925907</v>
      </c>
      <c r="BK16" s="205">
        <f t="shared" si="8"/>
        <v>46216.780040925907</v>
      </c>
      <c r="BL16" s="205">
        <f t="shared" si="8"/>
        <v>46216.780040925907</v>
      </c>
      <c r="BM16" s="205">
        <f t="shared" si="8"/>
        <v>56985.095333186182</v>
      </c>
      <c r="BN16" s="205">
        <f t="shared" si="8"/>
        <v>56985.095333186182</v>
      </c>
      <c r="BO16" s="205">
        <f t="shared" si="8"/>
        <v>56985.095333186182</v>
      </c>
      <c r="BP16" s="205">
        <f t="shared" si="8"/>
        <v>56985.095333186182</v>
      </c>
      <c r="BQ16" s="205">
        <f t="shared" si="8"/>
        <v>56985.095333186182</v>
      </c>
      <c r="BR16" s="205">
        <f t="shared" si="8"/>
        <v>56985.095333186182</v>
      </c>
      <c r="BS16" s="205">
        <f t="shared" si="8"/>
        <v>56985.095333186182</v>
      </c>
      <c r="BT16" s="205">
        <f t="shared" si="8"/>
        <v>56985.095333186182</v>
      </c>
      <c r="BU16" s="205">
        <f t="shared" si="8"/>
        <v>56985.095333186182</v>
      </c>
      <c r="BV16" s="205">
        <f t="shared" si="8"/>
        <v>56985.095333186182</v>
      </c>
      <c r="BW16" s="205">
        <f t="shared" si="8"/>
        <v>56985.095333186182</v>
      </c>
      <c r="BX16" s="205">
        <f t="shared" si="8"/>
        <v>56985.095333186182</v>
      </c>
      <c r="BY16" s="205">
        <f t="shared" si="8"/>
        <v>56985.095333186182</v>
      </c>
      <c r="BZ16" s="205">
        <f t="shared" si="8"/>
        <v>56985.095333186182</v>
      </c>
      <c r="CA16" s="205">
        <f t="shared" ref="CA16:CB18" si="10">IF(CA$2&lt;=($B$2+$C$2+$D$2),IF(CA$2&lt;=($B$2+$C$2),IF(CA$2&lt;=$B$2,$B16,$C16),$D16),$E16)</f>
        <v>56985.095333186182</v>
      </c>
      <c r="CB16" s="205">
        <f t="shared" si="10"/>
        <v>56985.095333186182</v>
      </c>
      <c r="CC16" s="205">
        <f t="shared" si="9"/>
        <v>56985.095333186182</v>
      </c>
      <c r="CD16" s="205">
        <f t="shared" si="9"/>
        <v>56985.095333186182</v>
      </c>
      <c r="CE16" s="205">
        <f t="shared" si="9"/>
        <v>56985.095333186182</v>
      </c>
      <c r="CF16" s="205">
        <f t="shared" si="9"/>
        <v>56985.095333186182</v>
      </c>
      <c r="CG16" s="205">
        <f t="shared" si="9"/>
        <v>56985.095333186182</v>
      </c>
      <c r="CH16" s="205">
        <f t="shared" si="9"/>
        <v>56985.095333186182</v>
      </c>
      <c r="CI16" s="205">
        <f t="shared" si="9"/>
        <v>56985.095333186182</v>
      </c>
      <c r="CJ16" s="205">
        <f t="shared" si="9"/>
        <v>56985.095333186182</v>
      </c>
      <c r="CK16" s="205">
        <f t="shared" si="9"/>
        <v>56985.095333186182</v>
      </c>
      <c r="CL16" s="205">
        <f t="shared" si="9"/>
        <v>56985.095333186182</v>
      </c>
      <c r="CM16" s="205">
        <f t="shared" si="9"/>
        <v>56985.095333186182</v>
      </c>
      <c r="CN16" s="205">
        <f t="shared" si="9"/>
        <v>124495.07117469005</v>
      </c>
      <c r="CO16" s="205">
        <f t="shared" si="9"/>
        <v>124495.07117469005</v>
      </c>
      <c r="CP16" s="205">
        <f t="shared" si="9"/>
        <v>124495.07117469005</v>
      </c>
      <c r="CQ16" s="205">
        <f t="shared" si="9"/>
        <v>124495.07117469005</v>
      </c>
      <c r="CR16" s="205">
        <f t="shared" si="9"/>
        <v>124495.07117469005</v>
      </c>
      <c r="CS16" s="205">
        <f t="shared" ref="CS16:DA18" si="11">IF(CS$2&lt;=($B$2+$C$2+$D$2),IF(CS$2&lt;=($B$2+$C$2),IF(CS$2&lt;=$B$2,$B16,$C16),$D16),$E16)</f>
        <v>124495.07117469005</v>
      </c>
      <c r="CT16" s="205">
        <f t="shared" si="11"/>
        <v>124495.07117469005</v>
      </c>
      <c r="CU16" s="205">
        <f t="shared" si="11"/>
        <v>124495.07117469005</v>
      </c>
      <c r="CV16" s="205">
        <f t="shared" si="11"/>
        <v>124495.07117469005</v>
      </c>
      <c r="CW16" s="205">
        <f t="shared" si="11"/>
        <v>124495.07117469005</v>
      </c>
      <c r="CX16" s="205">
        <f t="shared" si="11"/>
        <v>124495.07117469005</v>
      </c>
      <c r="CY16" s="205">
        <f t="shared" si="11"/>
        <v>124495.07117469005</v>
      </c>
      <c r="CZ16" s="205">
        <f t="shared" si="11"/>
        <v>124495.07117469005</v>
      </c>
      <c r="DA16" s="205">
        <f t="shared" si="11"/>
        <v>124495.07117469005</v>
      </c>
      <c r="DB16" s="205"/>
    </row>
    <row r="17" spans="1:105">
      <c r="A17" s="202" t="s">
        <v>101</v>
      </c>
      <c r="B17" s="204">
        <f>Income!B89</f>
        <v>13947.676163412161</v>
      </c>
      <c r="C17" s="204">
        <f>Income!C89</f>
        <v>13947.676163412161</v>
      </c>
      <c r="D17" s="204">
        <f>Income!D89</f>
        <v>13947.676163412161</v>
      </c>
      <c r="E17" s="204">
        <f>Income!E89</f>
        <v>13947.676163412159</v>
      </c>
      <c r="F17" s="205">
        <f t="shared" si="4"/>
        <v>13947.676163412161</v>
      </c>
      <c r="G17" s="205">
        <f t="shared" si="4"/>
        <v>13947.676163412161</v>
      </c>
      <c r="H17" s="205">
        <f t="shared" si="4"/>
        <v>13947.676163412161</v>
      </c>
      <c r="I17" s="205">
        <f t="shared" si="4"/>
        <v>13947.676163412161</v>
      </c>
      <c r="J17" s="205">
        <f t="shared" si="4"/>
        <v>13947.676163412161</v>
      </c>
      <c r="K17" s="205">
        <f t="shared" si="4"/>
        <v>13947.676163412161</v>
      </c>
      <c r="L17" s="205">
        <f t="shared" si="4"/>
        <v>13947.676163412161</v>
      </c>
      <c r="M17" s="205">
        <f t="shared" si="4"/>
        <v>13947.676163412161</v>
      </c>
      <c r="N17" s="205">
        <f t="shared" si="4"/>
        <v>13947.676163412161</v>
      </c>
      <c r="O17" s="205">
        <f t="shared" si="4"/>
        <v>13947.676163412161</v>
      </c>
      <c r="P17" s="205">
        <f t="shared" si="4"/>
        <v>13947.676163412161</v>
      </c>
      <c r="Q17" s="205">
        <f t="shared" si="4"/>
        <v>13947.676163412161</v>
      </c>
      <c r="R17" s="205">
        <f t="shared" si="4"/>
        <v>13947.676163412161</v>
      </c>
      <c r="S17" s="205">
        <f t="shared" si="4"/>
        <v>13947.676163412161</v>
      </c>
      <c r="T17" s="205">
        <f t="shared" si="4"/>
        <v>13947.676163412161</v>
      </c>
      <c r="U17" s="205">
        <f t="shared" si="4"/>
        <v>13947.676163412161</v>
      </c>
      <c r="V17" s="205">
        <f t="shared" si="6"/>
        <v>13947.676163412161</v>
      </c>
      <c r="W17" s="205">
        <f t="shared" si="6"/>
        <v>13947.676163412161</v>
      </c>
      <c r="X17" s="205">
        <f t="shared" si="6"/>
        <v>13947.676163412161</v>
      </c>
      <c r="Y17" s="205">
        <f t="shared" si="6"/>
        <v>13947.676163412161</v>
      </c>
      <c r="Z17" s="205">
        <f t="shared" si="6"/>
        <v>13947.676163412161</v>
      </c>
      <c r="AA17" s="205">
        <f t="shared" si="6"/>
        <v>13947.676163412161</v>
      </c>
      <c r="AB17" s="205">
        <f t="shared" si="6"/>
        <v>13947.676163412161</v>
      </c>
      <c r="AC17" s="205">
        <f t="shared" si="6"/>
        <v>13947.676163412161</v>
      </c>
      <c r="AD17" s="205">
        <f t="shared" si="6"/>
        <v>13947.676163412161</v>
      </c>
      <c r="AE17" s="205">
        <f t="shared" si="6"/>
        <v>13947.676163412161</v>
      </c>
      <c r="AF17" s="205">
        <f t="shared" si="6"/>
        <v>13947.676163412161</v>
      </c>
      <c r="AG17" s="205">
        <f t="shared" si="6"/>
        <v>13947.676163412161</v>
      </c>
      <c r="AH17" s="205">
        <f t="shared" si="6"/>
        <v>13947.676163412161</v>
      </c>
      <c r="AI17" s="205">
        <f t="shared" si="6"/>
        <v>13947.676163412161</v>
      </c>
      <c r="AJ17" s="205">
        <f t="shared" si="6"/>
        <v>13947.676163412161</v>
      </c>
      <c r="AK17" s="205">
        <f t="shared" si="6"/>
        <v>13947.676163412161</v>
      </c>
      <c r="AL17" s="205">
        <f t="shared" si="7"/>
        <v>13947.676163412161</v>
      </c>
      <c r="AM17" s="205">
        <f t="shared" si="7"/>
        <v>13947.676163412161</v>
      </c>
      <c r="AN17" s="205">
        <f t="shared" si="7"/>
        <v>13947.676163412161</v>
      </c>
      <c r="AO17" s="205">
        <f t="shared" si="7"/>
        <v>13947.676163412161</v>
      </c>
      <c r="AP17" s="205">
        <f t="shared" si="7"/>
        <v>13947.676163412161</v>
      </c>
      <c r="AQ17" s="205">
        <f t="shared" si="7"/>
        <v>13947.676163412161</v>
      </c>
      <c r="AR17" s="205">
        <f t="shared" si="7"/>
        <v>13947.676163412161</v>
      </c>
      <c r="AS17" s="205">
        <f t="shared" si="7"/>
        <v>13947.676163412161</v>
      </c>
      <c r="AT17" s="205">
        <f t="shared" si="7"/>
        <v>13947.676163412161</v>
      </c>
      <c r="AU17" s="205">
        <f t="shared" si="7"/>
        <v>13947.676163412161</v>
      </c>
      <c r="AV17" s="205">
        <f t="shared" si="7"/>
        <v>13947.676163412161</v>
      </c>
      <c r="AW17" s="205">
        <f t="shared" si="7"/>
        <v>13947.676163412161</v>
      </c>
      <c r="AX17" s="205">
        <f t="shared" si="8"/>
        <v>13947.676163412161</v>
      </c>
      <c r="AY17" s="205">
        <f t="shared" si="8"/>
        <v>13947.676163412161</v>
      </c>
      <c r="AZ17" s="205">
        <f t="shared" si="8"/>
        <v>13947.676163412161</v>
      </c>
      <c r="BA17" s="205">
        <f t="shared" si="8"/>
        <v>13947.676163412161</v>
      </c>
      <c r="BB17" s="205">
        <f t="shared" si="8"/>
        <v>13947.676163412161</v>
      </c>
      <c r="BC17" s="205">
        <f t="shared" si="8"/>
        <v>13947.676163412161</v>
      </c>
      <c r="BD17" s="205">
        <f t="shared" si="8"/>
        <v>13947.676163412161</v>
      </c>
      <c r="BE17" s="205">
        <f t="shared" si="8"/>
        <v>13947.676163412161</v>
      </c>
      <c r="BF17" s="205">
        <f t="shared" si="8"/>
        <v>13947.676163412161</v>
      </c>
      <c r="BG17" s="205">
        <f t="shared" si="8"/>
        <v>13947.676163412161</v>
      </c>
      <c r="BH17" s="205">
        <f t="shared" si="8"/>
        <v>13947.676163412161</v>
      </c>
      <c r="BI17" s="205">
        <f t="shared" si="8"/>
        <v>13947.676163412161</v>
      </c>
      <c r="BJ17" s="205">
        <f t="shared" si="8"/>
        <v>13947.676163412161</v>
      </c>
      <c r="BK17" s="205">
        <f t="shared" si="8"/>
        <v>13947.676163412161</v>
      </c>
      <c r="BL17" s="205">
        <f t="shared" si="8"/>
        <v>13947.676163412161</v>
      </c>
      <c r="BM17" s="205">
        <f t="shared" si="8"/>
        <v>13947.676163412161</v>
      </c>
      <c r="BN17" s="205">
        <f t="shared" si="8"/>
        <v>13947.676163412161</v>
      </c>
      <c r="BO17" s="205">
        <f t="shared" si="8"/>
        <v>13947.676163412161</v>
      </c>
      <c r="BP17" s="205">
        <f t="shared" si="8"/>
        <v>13947.676163412161</v>
      </c>
      <c r="BQ17" s="205">
        <f t="shared" si="8"/>
        <v>13947.676163412161</v>
      </c>
      <c r="BR17" s="205">
        <f t="shared" si="8"/>
        <v>13947.676163412161</v>
      </c>
      <c r="BS17" s="205">
        <f t="shared" si="8"/>
        <v>13947.676163412161</v>
      </c>
      <c r="BT17" s="205">
        <f t="shared" si="8"/>
        <v>13947.676163412161</v>
      </c>
      <c r="BU17" s="205">
        <f t="shared" si="8"/>
        <v>13947.676163412161</v>
      </c>
      <c r="BV17" s="205">
        <f t="shared" si="8"/>
        <v>13947.676163412161</v>
      </c>
      <c r="BW17" s="205">
        <f t="shared" si="8"/>
        <v>13947.676163412161</v>
      </c>
      <c r="BX17" s="205">
        <f t="shared" si="8"/>
        <v>13947.676163412161</v>
      </c>
      <c r="BY17" s="205">
        <f t="shared" si="8"/>
        <v>13947.676163412161</v>
      </c>
      <c r="BZ17" s="205">
        <f t="shared" si="8"/>
        <v>13947.676163412161</v>
      </c>
      <c r="CA17" s="205">
        <f t="shared" si="10"/>
        <v>13947.676163412161</v>
      </c>
      <c r="CB17" s="205">
        <f t="shared" si="10"/>
        <v>13947.676163412161</v>
      </c>
      <c r="CC17" s="205">
        <f t="shared" si="9"/>
        <v>13947.676163412161</v>
      </c>
      <c r="CD17" s="205">
        <f t="shared" si="9"/>
        <v>13947.676163412161</v>
      </c>
      <c r="CE17" s="205">
        <f t="shared" si="9"/>
        <v>13947.676163412161</v>
      </c>
      <c r="CF17" s="205">
        <f t="shared" si="9"/>
        <v>13947.676163412161</v>
      </c>
      <c r="CG17" s="205">
        <f t="shared" si="9"/>
        <v>13947.676163412161</v>
      </c>
      <c r="CH17" s="205">
        <f t="shared" si="9"/>
        <v>13947.676163412161</v>
      </c>
      <c r="CI17" s="205">
        <f t="shared" si="9"/>
        <v>13947.676163412161</v>
      </c>
      <c r="CJ17" s="205">
        <f t="shared" si="9"/>
        <v>13947.676163412161</v>
      </c>
      <c r="CK17" s="205">
        <f t="shared" si="9"/>
        <v>13947.676163412161</v>
      </c>
      <c r="CL17" s="205">
        <f t="shared" si="9"/>
        <v>13947.676163412161</v>
      </c>
      <c r="CM17" s="205">
        <f t="shared" si="9"/>
        <v>13947.676163412161</v>
      </c>
      <c r="CN17" s="205">
        <f t="shared" si="9"/>
        <v>13947.676163412159</v>
      </c>
      <c r="CO17" s="205">
        <f t="shared" si="9"/>
        <v>13947.676163412159</v>
      </c>
      <c r="CP17" s="205">
        <f t="shared" si="9"/>
        <v>13947.676163412159</v>
      </c>
      <c r="CQ17" s="205">
        <f t="shared" si="9"/>
        <v>13947.676163412159</v>
      </c>
      <c r="CR17" s="205">
        <f t="shared" si="9"/>
        <v>13947.676163412159</v>
      </c>
      <c r="CS17" s="205">
        <f t="shared" si="11"/>
        <v>13947.676163412159</v>
      </c>
      <c r="CT17" s="205">
        <f t="shared" si="11"/>
        <v>13947.676163412159</v>
      </c>
      <c r="CU17" s="205">
        <f t="shared" si="11"/>
        <v>13947.676163412159</v>
      </c>
      <c r="CV17" s="205">
        <f t="shared" si="11"/>
        <v>13947.676163412159</v>
      </c>
      <c r="CW17" s="205">
        <f t="shared" si="11"/>
        <v>13947.676163412159</v>
      </c>
      <c r="CX17" s="205">
        <f t="shared" si="11"/>
        <v>13947.676163412159</v>
      </c>
      <c r="CY17" s="205">
        <f t="shared" si="11"/>
        <v>13947.676163412159</v>
      </c>
      <c r="CZ17" s="205">
        <f t="shared" si="11"/>
        <v>13947.676163412159</v>
      </c>
      <c r="DA17" s="205">
        <f t="shared" si="11"/>
        <v>13947.676163412159</v>
      </c>
    </row>
    <row r="18" spans="1:105">
      <c r="A18" s="202" t="s">
        <v>85</v>
      </c>
      <c r="B18" s="204">
        <f>Income!B90</f>
        <v>23684.342830078826</v>
      </c>
      <c r="C18" s="204">
        <f>Income!C90</f>
        <v>23684.342830078826</v>
      </c>
      <c r="D18" s="204">
        <f>Income!D90</f>
        <v>23684.342830078826</v>
      </c>
      <c r="E18" s="204">
        <f>Income!E90</f>
        <v>23684.342830078826</v>
      </c>
      <c r="F18" s="205">
        <f t="shared" ref="F18:U18" si="12">IF(F$2&lt;=($B$2+$C$2+$D$2),IF(F$2&lt;=($B$2+$C$2),IF(F$2&lt;=$B$2,$B18,$C18),$D18),$E18)</f>
        <v>23684.342830078826</v>
      </c>
      <c r="G18" s="205">
        <f t="shared" si="12"/>
        <v>23684.342830078826</v>
      </c>
      <c r="H18" s="205">
        <f t="shared" si="12"/>
        <v>23684.342830078826</v>
      </c>
      <c r="I18" s="205">
        <f t="shared" si="12"/>
        <v>23684.342830078826</v>
      </c>
      <c r="J18" s="205">
        <f t="shared" si="12"/>
        <v>23684.342830078826</v>
      </c>
      <c r="K18" s="205">
        <f t="shared" si="12"/>
        <v>23684.342830078826</v>
      </c>
      <c r="L18" s="205">
        <f t="shared" si="12"/>
        <v>23684.342830078826</v>
      </c>
      <c r="M18" s="205">
        <f t="shared" si="12"/>
        <v>23684.342830078826</v>
      </c>
      <c r="N18" s="205">
        <f t="shared" si="12"/>
        <v>23684.342830078826</v>
      </c>
      <c r="O18" s="205">
        <f t="shared" si="12"/>
        <v>23684.342830078826</v>
      </c>
      <c r="P18" s="205">
        <f t="shared" si="12"/>
        <v>23684.342830078826</v>
      </c>
      <c r="Q18" s="205">
        <f t="shared" si="12"/>
        <v>23684.342830078826</v>
      </c>
      <c r="R18" s="205">
        <f t="shared" si="12"/>
        <v>23684.342830078826</v>
      </c>
      <c r="S18" s="205">
        <f t="shared" si="12"/>
        <v>23684.342830078826</v>
      </c>
      <c r="T18" s="205">
        <f t="shared" si="12"/>
        <v>23684.342830078826</v>
      </c>
      <c r="U18" s="205">
        <f t="shared" si="12"/>
        <v>23684.342830078826</v>
      </c>
      <c r="V18" s="205">
        <f t="shared" si="6"/>
        <v>23684.342830078826</v>
      </c>
      <c r="W18" s="205">
        <f t="shared" si="6"/>
        <v>23684.342830078826</v>
      </c>
      <c r="X18" s="205">
        <f t="shared" si="6"/>
        <v>23684.342830078826</v>
      </c>
      <c r="Y18" s="205">
        <f t="shared" si="6"/>
        <v>23684.342830078826</v>
      </c>
      <c r="Z18" s="205">
        <f t="shared" si="6"/>
        <v>23684.342830078826</v>
      </c>
      <c r="AA18" s="205">
        <f t="shared" si="6"/>
        <v>23684.342830078826</v>
      </c>
      <c r="AB18" s="205">
        <f t="shared" si="6"/>
        <v>23684.342830078826</v>
      </c>
      <c r="AC18" s="205">
        <f t="shared" si="6"/>
        <v>23684.342830078826</v>
      </c>
      <c r="AD18" s="205">
        <f t="shared" si="6"/>
        <v>23684.342830078826</v>
      </c>
      <c r="AE18" s="205">
        <f t="shared" si="6"/>
        <v>23684.342830078826</v>
      </c>
      <c r="AF18" s="205">
        <f t="shared" si="6"/>
        <v>23684.342830078826</v>
      </c>
      <c r="AG18" s="205">
        <f t="shared" si="6"/>
        <v>23684.342830078826</v>
      </c>
      <c r="AH18" s="205">
        <f t="shared" si="6"/>
        <v>23684.342830078826</v>
      </c>
      <c r="AI18" s="205">
        <f t="shared" si="6"/>
        <v>23684.342830078826</v>
      </c>
      <c r="AJ18" s="205">
        <f t="shared" si="6"/>
        <v>23684.342830078826</v>
      </c>
      <c r="AK18" s="205">
        <f t="shared" si="6"/>
        <v>23684.342830078826</v>
      </c>
      <c r="AL18" s="205">
        <f t="shared" si="7"/>
        <v>23684.342830078826</v>
      </c>
      <c r="AM18" s="205">
        <f t="shared" si="7"/>
        <v>23684.342830078826</v>
      </c>
      <c r="AN18" s="205">
        <f t="shared" si="7"/>
        <v>23684.342830078826</v>
      </c>
      <c r="AO18" s="205">
        <f t="shared" si="7"/>
        <v>23684.342830078826</v>
      </c>
      <c r="AP18" s="205">
        <f t="shared" si="7"/>
        <v>23684.342830078826</v>
      </c>
      <c r="AQ18" s="205">
        <f t="shared" si="7"/>
        <v>23684.342830078826</v>
      </c>
      <c r="AR18" s="205">
        <f t="shared" si="7"/>
        <v>23684.342830078826</v>
      </c>
      <c r="AS18" s="205">
        <f t="shared" si="7"/>
        <v>23684.342830078826</v>
      </c>
      <c r="AT18" s="205">
        <f t="shared" si="7"/>
        <v>23684.342830078826</v>
      </c>
      <c r="AU18" s="205">
        <f t="shared" si="7"/>
        <v>23684.342830078826</v>
      </c>
      <c r="AV18" s="205">
        <f t="shared" si="7"/>
        <v>23684.342830078826</v>
      </c>
      <c r="AW18" s="205">
        <f t="shared" si="7"/>
        <v>23684.342830078826</v>
      </c>
      <c r="AX18" s="205">
        <f t="shared" si="8"/>
        <v>23684.342830078826</v>
      </c>
      <c r="AY18" s="205">
        <f t="shared" si="8"/>
        <v>23684.342830078826</v>
      </c>
      <c r="AZ18" s="205">
        <f t="shared" si="8"/>
        <v>23684.342830078826</v>
      </c>
      <c r="BA18" s="205">
        <f t="shared" si="8"/>
        <v>23684.342830078826</v>
      </c>
      <c r="BB18" s="205">
        <f t="shared" si="8"/>
        <v>23684.342830078826</v>
      </c>
      <c r="BC18" s="205">
        <f t="shared" si="8"/>
        <v>23684.342830078826</v>
      </c>
      <c r="BD18" s="205">
        <f t="shared" si="8"/>
        <v>23684.342830078826</v>
      </c>
      <c r="BE18" s="205">
        <f t="shared" si="8"/>
        <v>23684.342830078826</v>
      </c>
      <c r="BF18" s="205">
        <f t="shared" si="8"/>
        <v>23684.342830078826</v>
      </c>
      <c r="BG18" s="205">
        <f t="shared" si="8"/>
        <v>23684.342830078826</v>
      </c>
      <c r="BH18" s="205">
        <f t="shared" si="8"/>
        <v>23684.342830078826</v>
      </c>
      <c r="BI18" s="205">
        <f t="shared" si="8"/>
        <v>23684.342830078826</v>
      </c>
      <c r="BJ18" s="205">
        <f t="shared" si="8"/>
        <v>23684.342830078826</v>
      </c>
      <c r="BK18" s="205">
        <f t="shared" si="8"/>
        <v>23684.342830078826</v>
      </c>
      <c r="BL18" s="205">
        <f t="shared" ref="BL18:BZ18" si="13">IF(BL$2&lt;=($B$2+$C$2+$D$2),IF(BL$2&lt;=($B$2+$C$2),IF(BL$2&lt;=$B$2,$B18,$C18),$D18),$E18)</f>
        <v>23684.342830078826</v>
      </c>
      <c r="BM18" s="205">
        <f t="shared" si="13"/>
        <v>23684.342830078826</v>
      </c>
      <c r="BN18" s="205">
        <f t="shared" si="13"/>
        <v>23684.342830078826</v>
      </c>
      <c r="BO18" s="205">
        <f t="shared" si="13"/>
        <v>23684.342830078826</v>
      </c>
      <c r="BP18" s="205">
        <f t="shared" si="13"/>
        <v>23684.342830078826</v>
      </c>
      <c r="BQ18" s="205">
        <f t="shared" si="13"/>
        <v>23684.342830078826</v>
      </c>
      <c r="BR18" s="205">
        <f t="shared" si="13"/>
        <v>23684.342830078826</v>
      </c>
      <c r="BS18" s="205">
        <f t="shared" si="13"/>
        <v>23684.342830078826</v>
      </c>
      <c r="BT18" s="205">
        <f t="shared" si="13"/>
        <v>23684.342830078826</v>
      </c>
      <c r="BU18" s="205">
        <f t="shared" si="13"/>
        <v>23684.342830078826</v>
      </c>
      <c r="BV18" s="205">
        <f t="shared" si="13"/>
        <v>23684.342830078826</v>
      </c>
      <c r="BW18" s="205">
        <f t="shared" si="13"/>
        <v>23684.342830078826</v>
      </c>
      <c r="BX18" s="205">
        <f t="shared" si="13"/>
        <v>23684.342830078826</v>
      </c>
      <c r="BY18" s="205">
        <f t="shared" si="13"/>
        <v>23684.342830078826</v>
      </c>
      <c r="BZ18" s="205">
        <f t="shared" si="13"/>
        <v>23684.342830078826</v>
      </c>
      <c r="CA18" s="205">
        <f t="shared" si="10"/>
        <v>23684.342830078826</v>
      </c>
      <c r="CB18" s="205">
        <f t="shared" si="10"/>
        <v>23684.342830078826</v>
      </c>
      <c r="CC18" s="205">
        <f t="shared" si="9"/>
        <v>23684.342830078826</v>
      </c>
      <c r="CD18" s="205">
        <f t="shared" si="9"/>
        <v>23684.342830078826</v>
      </c>
      <c r="CE18" s="205">
        <f t="shared" si="9"/>
        <v>23684.342830078826</v>
      </c>
      <c r="CF18" s="205">
        <f t="shared" si="9"/>
        <v>23684.342830078826</v>
      </c>
      <c r="CG18" s="205">
        <f t="shared" si="9"/>
        <v>23684.342830078826</v>
      </c>
      <c r="CH18" s="205">
        <f t="shared" si="9"/>
        <v>23684.342830078826</v>
      </c>
      <c r="CI18" s="205">
        <f t="shared" si="9"/>
        <v>23684.342830078826</v>
      </c>
      <c r="CJ18" s="205">
        <f t="shared" si="9"/>
        <v>23684.342830078826</v>
      </c>
      <c r="CK18" s="205">
        <f t="shared" si="9"/>
        <v>23684.342830078826</v>
      </c>
      <c r="CL18" s="205">
        <f t="shared" si="9"/>
        <v>23684.342830078826</v>
      </c>
      <c r="CM18" s="205">
        <f t="shared" si="9"/>
        <v>23684.342830078826</v>
      </c>
      <c r="CN18" s="205">
        <f t="shared" si="9"/>
        <v>23684.342830078826</v>
      </c>
      <c r="CO18" s="205">
        <f t="shared" si="9"/>
        <v>23684.342830078826</v>
      </c>
      <c r="CP18" s="205">
        <f t="shared" si="9"/>
        <v>23684.342830078826</v>
      </c>
      <c r="CQ18" s="205">
        <f t="shared" si="9"/>
        <v>23684.342830078826</v>
      </c>
      <c r="CR18" s="205">
        <f t="shared" si="9"/>
        <v>23684.342830078826</v>
      </c>
      <c r="CS18" s="205">
        <f t="shared" si="11"/>
        <v>23684.342830078826</v>
      </c>
      <c r="CT18" s="205">
        <f t="shared" si="11"/>
        <v>23684.342830078826</v>
      </c>
      <c r="CU18" s="205">
        <f t="shared" si="11"/>
        <v>23684.342830078826</v>
      </c>
      <c r="CV18" s="205">
        <f t="shared" si="11"/>
        <v>23684.342830078826</v>
      </c>
      <c r="CW18" s="205">
        <f t="shared" si="11"/>
        <v>23684.342830078826</v>
      </c>
      <c r="CX18" s="205">
        <f t="shared" si="11"/>
        <v>23684.342830078826</v>
      </c>
      <c r="CY18" s="205">
        <f t="shared" si="11"/>
        <v>23684.342830078826</v>
      </c>
      <c r="CZ18" s="205">
        <f t="shared" si="11"/>
        <v>23684.342830078826</v>
      </c>
      <c r="DA18" s="205">
        <f t="shared" si="11"/>
        <v>23684.342830078826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>
        <f t="shared" si="14"/>
        <v>35699.906059715817</v>
      </c>
      <c r="Y19" s="202">
        <f t="shared" si="14"/>
        <v>36056.4102624687</v>
      </c>
      <c r="Z19" s="202">
        <f t="shared" si="14"/>
        <v>36412.914465221584</v>
      </c>
      <c r="AA19" s="202">
        <f t="shared" si="14"/>
        <v>36769.418667974467</v>
      </c>
      <c r="AB19" s="202">
        <f t="shared" si="14"/>
        <v>37125.922870727358</v>
      </c>
      <c r="AC19" s="202">
        <f t="shared" si="14"/>
        <v>37482.427073480241</v>
      </c>
      <c r="AD19" s="202">
        <f t="shared" si="14"/>
        <v>37838.931276233125</v>
      </c>
      <c r="AE19" s="202">
        <f t="shared" si="14"/>
        <v>38195.435478986008</v>
      </c>
      <c r="AF19" s="202">
        <f t="shared" si="14"/>
        <v>38551.939681738892</v>
      </c>
      <c r="AG19" s="202">
        <f t="shared" si="14"/>
        <v>38908.443884491775</v>
      </c>
      <c r="AH19" s="202">
        <f t="shared" si="14"/>
        <v>39264.948087244658</v>
      </c>
      <c r="AI19" s="202">
        <f t="shared" si="14"/>
        <v>39621.452289997542</v>
      </c>
      <c r="AJ19" s="202">
        <f t="shared" si="14"/>
        <v>39977.956492750433</v>
      </c>
      <c r="AK19" s="202">
        <f t="shared" si="14"/>
        <v>40334.460695503316</v>
      </c>
      <c r="AL19" s="202">
        <f t="shared" si="14"/>
        <v>40690.964898256199</v>
      </c>
      <c r="AM19" s="202">
        <f t="shared" si="14"/>
        <v>41047.469101009083</v>
      </c>
      <c r="AN19" s="202">
        <f t="shared" si="14"/>
        <v>41403.973303761966</v>
      </c>
      <c r="AO19" s="202">
        <f t="shared" si="14"/>
        <v>41760.47750651485</v>
      </c>
      <c r="AP19" s="202">
        <f t="shared" si="14"/>
        <v>42116.981709267733</v>
      </c>
      <c r="AQ19" s="202">
        <f t="shared" si="14"/>
        <v>42473.485912020624</v>
      </c>
      <c r="AR19" s="202">
        <f t="shared" si="14"/>
        <v>42829.990114773507</v>
      </c>
      <c r="AS19" s="202">
        <f t="shared" si="14"/>
        <v>43186.494317526391</v>
      </c>
      <c r="AT19" s="202">
        <f t="shared" si="14"/>
        <v>43542.998520279274</v>
      </c>
      <c r="AU19" s="202">
        <f t="shared" si="14"/>
        <v>43899.502723032158</v>
      </c>
      <c r="AV19" s="202">
        <f t="shared" si="14"/>
        <v>44256.006925785041</v>
      </c>
      <c r="AW19" s="202">
        <f t="shared" si="14"/>
        <v>44612.511128537924</v>
      </c>
      <c r="AX19" s="202">
        <f t="shared" si="14"/>
        <v>44969.015331290808</v>
      </c>
      <c r="AY19" s="202">
        <f t="shared" si="14"/>
        <v>45325.519534043691</v>
      </c>
      <c r="AZ19" s="202">
        <f t="shared" si="14"/>
        <v>45682.023736796582</v>
      </c>
      <c r="BA19" s="202">
        <f t="shared" si="14"/>
        <v>46038.527939549465</v>
      </c>
      <c r="BB19" s="202">
        <f t="shared" si="14"/>
        <v>46432.146346771115</v>
      </c>
      <c r="BC19" s="202">
        <f t="shared" si="14"/>
        <v>46862.878958461522</v>
      </c>
      <c r="BD19" s="202">
        <f t="shared" si="14"/>
        <v>47293.611570151937</v>
      </c>
      <c r="BE19" s="202">
        <f t="shared" si="14"/>
        <v>47724.344181842345</v>
      </c>
      <c r="BF19" s="202">
        <f t="shared" si="14"/>
        <v>48155.076793532753</v>
      </c>
      <c r="BG19" s="202">
        <f t="shared" si="14"/>
        <v>48585.809405223168</v>
      </c>
      <c r="BH19" s="202">
        <f t="shared" si="14"/>
        <v>49016.542016913576</v>
      </c>
      <c r="BI19" s="202">
        <f t="shared" si="14"/>
        <v>49447.274628603991</v>
      </c>
      <c r="BJ19" s="202">
        <f t="shared" si="14"/>
        <v>49878.007240294399</v>
      </c>
      <c r="BK19" s="202">
        <f t="shared" si="14"/>
        <v>50308.739851984814</v>
      </c>
      <c r="BL19" s="202">
        <f t="shared" si="14"/>
        <v>50739.472463675222</v>
      </c>
      <c r="BM19" s="202">
        <f t="shared" si="14"/>
        <v>51170.205075365637</v>
      </c>
      <c r="BN19" s="202">
        <f t="shared" si="14"/>
        <v>51600.937687056045</v>
      </c>
      <c r="BO19" s="202">
        <f t="shared" si="14"/>
        <v>52031.670298746452</v>
      </c>
      <c r="BP19" s="202">
        <f t="shared" si="14"/>
        <v>52462.402910436867</v>
      </c>
      <c r="BQ19" s="202">
        <f t="shared" si="14"/>
        <v>52893.135522127275</v>
      </c>
      <c r="BR19" s="202">
        <f t="shared" si="14"/>
        <v>53323.86813381769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53754.600745508098</v>
      </c>
      <c r="BT19" s="202">
        <f t="shared" si="15"/>
        <v>54185.333357198513</v>
      </c>
      <c r="BU19" s="202">
        <f t="shared" si="15"/>
        <v>54616.065968888921</v>
      </c>
      <c r="BV19" s="202">
        <f t="shared" si="15"/>
        <v>55046.798580579329</v>
      </c>
      <c r="BW19" s="202">
        <f t="shared" si="15"/>
        <v>55477.531192269744</v>
      </c>
      <c r="BX19" s="202">
        <f t="shared" si="15"/>
        <v>55908.263803960152</v>
      </c>
      <c r="BY19" s="202">
        <f t="shared" si="15"/>
        <v>56338.996415650567</v>
      </c>
      <c r="BZ19" s="202">
        <f t="shared" si="15"/>
        <v>56769.729027340974</v>
      </c>
      <c r="CA19" s="202">
        <f t="shared" si="15"/>
        <v>58631.680109808229</v>
      </c>
      <c r="CB19" s="202">
        <f t="shared" si="15"/>
        <v>61924.849663052315</v>
      </c>
      <c r="CC19" s="202">
        <f t="shared" si="15"/>
        <v>65218.019216296409</v>
      </c>
      <c r="CD19" s="202">
        <f t="shared" si="15"/>
        <v>68511.188769540502</v>
      </c>
      <c r="CE19" s="202">
        <f t="shared" si="15"/>
        <v>71804.358322784596</v>
      </c>
      <c r="CF19" s="202">
        <f t="shared" si="15"/>
        <v>75097.527876028689</v>
      </c>
      <c r="CG19" s="202">
        <f t="shared" si="15"/>
        <v>78390.697429272783</v>
      </c>
      <c r="CH19" s="202">
        <f t="shared" si="15"/>
        <v>81683.866982516862</v>
      </c>
      <c r="CI19" s="202">
        <f t="shared" si="15"/>
        <v>84977.036535760955</v>
      </c>
      <c r="CJ19" s="202">
        <f t="shared" si="15"/>
        <v>88270.206089005049</v>
      </c>
      <c r="CK19" s="202">
        <f t="shared" si="15"/>
        <v>91563.375642249142</v>
      </c>
      <c r="CL19" s="202">
        <f t="shared" si="15"/>
        <v>94856.545195493236</v>
      </c>
      <c r="CM19" s="202">
        <f t="shared" si="15"/>
        <v>98149.714748737315</v>
      </c>
      <c r="CN19" s="202">
        <f t="shared" si="15"/>
        <v>101442.88430198142</v>
      </c>
      <c r="CO19" s="202">
        <f t="shared" si="15"/>
        <v>104736.0538552255</v>
      </c>
      <c r="CP19" s="202">
        <f t="shared" si="15"/>
        <v>108029.2234084696</v>
      </c>
      <c r="CQ19" s="202">
        <f t="shared" si="15"/>
        <v>111322.39296171369</v>
      </c>
      <c r="CR19" s="202">
        <f t="shared" si="15"/>
        <v>114615.56251495778</v>
      </c>
      <c r="CS19" s="202">
        <f t="shared" si="15"/>
        <v>117908.73206820188</v>
      </c>
      <c r="CT19" s="202">
        <f t="shared" si="15"/>
        <v>121201.90162144596</v>
      </c>
      <c r="CU19" s="202" t="str">
        <f t="shared" si="15"/>
        <v/>
      </c>
      <c r="CV19" s="202" t="str">
        <f t="shared" si="15"/>
        <v/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36</v>
      </c>
      <c r="C22" s="206">
        <f>C2*100</f>
        <v>23</v>
      </c>
      <c r="D22" s="206">
        <f>D2*100</f>
        <v>27</v>
      </c>
      <c r="E22" s="206">
        <f>E2*100</f>
        <v>14.000000000000002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36</v>
      </c>
      <c r="C23" s="207">
        <f>SUM($B22:C22)</f>
        <v>59</v>
      </c>
      <c r="D23" s="207">
        <f>SUM($B22:D22)</f>
        <v>86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18</v>
      </c>
      <c r="C24" s="209">
        <f>B23+(C23-B23)/2</f>
        <v>47.5</v>
      </c>
      <c r="D24" s="209">
        <f>C23+(D23-C23)/2</f>
        <v>72.5</v>
      </c>
      <c r="E24" s="209">
        <f>D23+(E23-D23)/2</f>
        <v>93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1364.2527525340095</v>
      </c>
      <c r="C25" s="204">
        <f>Income!C72</f>
        <v>1061.3833954332665</v>
      </c>
      <c r="D25" s="204">
        <f>Income!D72</f>
        <v>1424.6724946121114</v>
      </c>
      <c r="E25" s="204">
        <f>Income!E72</f>
        <v>1801.3389005540698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1364.2527525340095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1364.2527525340095</v>
      </c>
      <c r="H25" s="211">
        <f t="shared" si="16"/>
        <v>1364.2527525340095</v>
      </c>
      <c r="I25" s="211">
        <f t="shared" si="16"/>
        <v>1364.2527525340095</v>
      </c>
      <c r="J25" s="211">
        <f t="shared" si="16"/>
        <v>1364.2527525340095</v>
      </c>
      <c r="K25" s="211">
        <f t="shared" si="16"/>
        <v>1364.2527525340095</v>
      </c>
      <c r="L25" s="211">
        <f t="shared" si="16"/>
        <v>1364.2527525340095</v>
      </c>
      <c r="M25" s="211">
        <f t="shared" si="16"/>
        <v>1364.2527525340095</v>
      </c>
      <c r="N25" s="211">
        <f t="shared" si="16"/>
        <v>1364.2527525340095</v>
      </c>
      <c r="O25" s="211">
        <f t="shared" si="16"/>
        <v>1364.2527525340095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1364.2527525340095</v>
      </c>
      <c r="Q25" s="211">
        <f t="shared" si="17"/>
        <v>1364.2527525340095</v>
      </c>
      <c r="R25" s="211">
        <f t="shared" si="17"/>
        <v>1364.2527525340095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1364.2527525340095</v>
      </c>
      <c r="T25" s="211">
        <f t="shared" si="17"/>
        <v>1364.2527525340095</v>
      </c>
      <c r="U25" s="211">
        <f t="shared" si="17"/>
        <v>1364.2527525340095</v>
      </c>
      <c r="V25" s="211">
        <f t="shared" si="17"/>
        <v>1364.2527525340095</v>
      </c>
      <c r="W25" s="211">
        <f t="shared" si="17"/>
        <v>1364.2527525340095</v>
      </c>
      <c r="X25" s="211">
        <f t="shared" si="17"/>
        <v>1364.2527525340095</v>
      </c>
      <c r="Y25" s="211">
        <f t="shared" si="17"/>
        <v>1353.9859946661877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1343.719236798366</v>
      </c>
      <c r="AA25" s="211">
        <f t="shared" si="18"/>
        <v>1333.452478930544</v>
      </c>
      <c r="AB25" s="211">
        <f t="shared" si="18"/>
        <v>1323.1857210627222</v>
      </c>
      <c r="AC25" s="211">
        <f t="shared" si="18"/>
        <v>1312.9189631949005</v>
      </c>
      <c r="AD25" s="211">
        <f t="shared" si="18"/>
        <v>1302.6522053270787</v>
      </c>
      <c r="AE25" s="211">
        <f t="shared" si="18"/>
        <v>1292.385447459257</v>
      </c>
      <c r="AF25" s="211">
        <f t="shared" si="18"/>
        <v>1282.1186895914352</v>
      </c>
      <c r="AG25" s="211">
        <f t="shared" si="18"/>
        <v>1271.8519317236132</v>
      </c>
      <c r="AH25" s="211">
        <f t="shared" si="18"/>
        <v>1261.5851738557915</v>
      </c>
      <c r="AI25" s="211">
        <f t="shared" si="18"/>
        <v>1251.3184159879697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1241.051658120148</v>
      </c>
      <c r="AK25" s="211">
        <f t="shared" si="19"/>
        <v>1230.7849002523262</v>
      </c>
      <c r="AL25" s="211">
        <f t="shared" si="19"/>
        <v>1220.5181423845042</v>
      </c>
      <c r="AM25" s="211">
        <f t="shared" si="19"/>
        <v>1210.2513845166825</v>
      </c>
      <c r="AN25" s="211">
        <f t="shared" si="19"/>
        <v>1199.9846266488607</v>
      </c>
      <c r="AO25" s="211">
        <f t="shared" si="19"/>
        <v>1189.717868781039</v>
      </c>
      <c r="AP25" s="211">
        <f t="shared" si="19"/>
        <v>1179.4511109132172</v>
      </c>
      <c r="AQ25" s="211">
        <f t="shared" si="19"/>
        <v>1169.1843530453953</v>
      </c>
      <c r="AR25" s="211">
        <f t="shared" si="19"/>
        <v>1158.9175951775735</v>
      </c>
      <c r="AS25" s="211">
        <f t="shared" si="19"/>
        <v>1148.6508373097518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1138.38407944193</v>
      </c>
      <c r="AU25" s="211">
        <f t="shared" si="20"/>
        <v>1128.1173215741082</v>
      </c>
      <c r="AV25" s="211">
        <f t="shared" si="20"/>
        <v>1117.8505637062863</v>
      </c>
      <c r="AW25" s="211">
        <f t="shared" si="20"/>
        <v>1107.5838058384647</v>
      </c>
      <c r="AX25" s="211">
        <f t="shared" si="20"/>
        <v>1097.3170479706428</v>
      </c>
      <c r="AY25" s="211">
        <f t="shared" si="20"/>
        <v>1087.050290102821</v>
      </c>
      <c r="AZ25" s="211">
        <f t="shared" si="20"/>
        <v>1076.7835322349993</v>
      </c>
      <c r="BA25" s="211">
        <f t="shared" si="20"/>
        <v>1066.5167743671775</v>
      </c>
      <c r="BB25" s="211">
        <f t="shared" si="20"/>
        <v>1068.6491774168435</v>
      </c>
      <c r="BC25" s="211">
        <f t="shared" si="20"/>
        <v>1083.1807413839972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1097.7123053511509</v>
      </c>
      <c r="BE25" s="211">
        <f t="shared" si="21"/>
        <v>1112.2438693183049</v>
      </c>
      <c r="BF25" s="211">
        <f t="shared" si="21"/>
        <v>1126.7754332854586</v>
      </c>
      <c r="BG25" s="211">
        <f t="shared" si="21"/>
        <v>1141.3069972526123</v>
      </c>
      <c r="BH25" s="211">
        <f t="shared" si="21"/>
        <v>1155.8385612197662</v>
      </c>
      <c r="BI25" s="211">
        <f t="shared" si="21"/>
        <v>1170.3701251869199</v>
      </c>
      <c r="BJ25" s="211">
        <f t="shared" si="21"/>
        <v>1184.9016891540737</v>
      </c>
      <c r="BK25" s="211">
        <f t="shared" si="21"/>
        <v>1199.4332531212276</v>
      </c>
      <c r="BL25" s="211">
        <f t="shared" si="21"/>
        <v>1213.9648170883813</v>
      </c>
      <c r="BM25" s="211">
        <f t="shared" si="21"/>
        <v>1228.4963810555353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1243.027945022689</v>
      </c>
      <c r="BO25" s="211">
        <f t="shared" si="22"/>
        <v>1257.5595089898427</v>
      </c>
      <c r="BP25" s="211">
        <f t="shared" si="22"/>
        <v>1272.0910729569966</v>
      </c>
      <c r="BQ25" s="211">
        <f t="shared" si="22"/>
        <v>1286.6226369241504</v>
      </c>
      <c r="BR25" s="211">
        <f t="shared" si="22"/>
        <v>1301.1542008913041</v>
      </c>
      <c r="BS25" s="211">
        <f t="shared" si="22"/>
        <v>1315.685764858458</v>
      </c>
      <c r="BT25" s="211">
        <f t="shared" si="22"/>
        <v>1330.2173288256117</v>
      </c>
      <c r="BU25" s="211">
        <f t="shared" si="22"/>
        <v>1344.7488927927657</v>
      </c>
      <c r="BV25" s="211">
        <f t="shared" si="22"/>
        <v>1359.2804567599194</v>
      </c>
      <c r="BW25" s="211">
        <f t="shared" si="22"/>
        <v>1373.8120207270731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1388.343584694227</v>
      </c>
      <c r="BY25" s="211">
        <f t="shared" si="23"/>
        <v>1402.8751486613808</v>
      </c>
      <c r="BZ25" s="211">
        <f t="shared" si="23"/>
        <v>1417.4067126285345</v>
      </c>
      <c r="CA25" s="211">
        <f t="shared" si="23"/>
        <v>1433.859480122891</v>
      </c>
      <c r="CB25" s="211">
        <f t="shared" si="23"/>
        <v>1452.2334511444499</v>
      </c>
      <c r="CC25" s="211">
        <f t="shared" si="23"/>
        <v>1470.6074221660087</v>
      </c>
      <c r="CD25" s="211">
        <f t="shared" si="23"/>
        <v>1488.9813931875678</v>
      </c>
      <c r="CE25" s="211">
        <f t="shared" si="23"/>
        <v>1507.3553642091267</v>
      </c>
      <c r="CF25" s="211">
        <f t="shared" si="23"/>
        <v>1525.7293352306856</v>
      </c>
      <c r="CG25" s="211">
        <f t="shared" si="23"/>
        <v>1544.1033062522447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1562.4772772738036</v>
      </c>
      <c r="CI25" s="211">
        <f t="shared" si="24"/>
        <v>1580.8512482953624</v>
      </c>
      <c r="CJ25" s="211">
        <f t="shared" si="24"/>
        <v>1599.2252193169215</v>
      </c>
      <c r="CK25" s="211">
        <f t="shared" si="24"/>
        <v>1617.5991903384804</v>
      </c>
      <c r="CL25" s="211">
        <f t="shared" si="24"/>
        <v>1635.9731613600393</v>
      </c>
      <c r="CM25" s="211">
        <f t="shared" si="24"/>
        <v>1654.3471323815984</v>
      </c>
      <c r="CN25" s="211">
        <f t="shared" si="24"/>
        <v>1672.7211034031573</v>
      </c>
      <c r="CO25" s="211">
        <f t="shared" si="24"/>
        <v>1691.0950744247161</v>
      </c>
      <c r="CP25" s="211">
        <f t="shared" si="24"/>
        <v>1709.4690454462752</v>
      </c>
      <c r="CQ25" s="211">
        <f t="shared" si="24"/>
        <v>1727.8430164678341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1746.216987489393</v>
      </c>
      <c r="CS25" s="211">
        <f t="shared" si="25"/>
        <v>1764.5909585109521</v>
      </c>
      <c r="CT25" s="211">
        <f t="shared" si="25"/>
        <v>1782.964929532511</v>
      </c>
      <c r="CU25" s="211">
        <f t="shared" si="25"/>
        <v>1801.3389005540698</v>
      </c>
      <c r="CV25" s="211">
        <f t="shared" si="25"/>
        <v>1801.3389005540698</v>
      </c>
      <c r="CW25" s="211">
        <f t="shared" si="25"/>
        <v>1801.3389005540698</v>
      </c>
      <c r="CX25" s="211">
        <f t="shared" si="25"/>
        <v>1801.3389005540698</v>
      </c>
      <c r="CY25" s="211">
        <f t="shared" si="25"/>
        <v>1801.3389005540698</v>
      </c>
      <c r="CZ25" s="211">
        <f t="shared" si="25"/>
        <v>1801.3389005540698</v>
      </c>
      <c r="DA25" s="211">
        <f t="shared" si="25"/>
        <v>1801.3389005540698</v>
      </c>
    </row>
    <row r="26" spans="1:105">
      <c r="A26" s="202" t="str">
        <f>Income!A73</f>
        <v>Own crops sold</v>
      </c>
      <c r="B26" s="204">
        <f>Income!B73</f>
        <v>0</v>
      </c>
      <c r="C26" s="204">
        <f>Income!C73</f>
        <v>35</v>
      </c>
      <c r="D26" s="204">
        <f>Income!D73</f>
        <v>1253</v>
      </c>
      <c r="E26" s="204">
        <f>Income!E73</f>
        <v>19158.437500000004</v>
      </c>
      <c r="F26" s="211">
        <f t="shared" si="16"/>
        <v>0</v>
      </c>
      <c r="G26" s="211">
        <f t="shared" si="16"/>
        <v>0</v>
      </c>
      <c r="H26" s="211">
        <f t="shared" si="16"/>
        <v>0</v>
      </c>
      <c r="I26" s="211">
        <f t="shared" si="16"/>
        <v>0</v>
      </c>
      <c r="J26" s="211">
        <f t="shared" si="16"/>
        <v>0</v>
      </c>
      <c r="K26" s="211">
        <f t="shared" si="16"/>
        <v>0</v>
      </c>
      <c r="L26" s="211">
        <f t="shared" si="16"/>
        <v>0</v>
      </c>
      <c r="M26" s="211">
        <f t="shared" si="16"/>
        <v>0</v>
      </c>
      <c r="N26" s="211">
        <f t="shared" si="16"/>
        <v>0</v>
      </c>
      <c r="O26" s="211">
        <f t="shared" si="16"/>
        <v>0</v>
      </c>
      <c r="P26" s="211">
        <f t="shared" si="17"/>
        <v>0</v>
      </c>
      <c r="Q26" s="211">
        <f t="shared" si="17"/>
        <v>0</v>
      </c>
      <c r="R26" s="211">
        <f t="shared" si="17"/>
        <v>0</v>
      </c>
      <c r="S26" s="211">
        <f t="shared" si="17"/>
        <v>0</v>
      </c>
      <c r="T26" s="211">
        <f t="shared" si="17"/>
        <v>0</v>
      </c>
      <c r="U26" s="211">
        <f t="shared" si="17"/>
        <v>0</v>
      </c>
      <c r="V26" s="211">
        <f t="shared" si="17"/>
        <v>0</v>
      </c>
      <c r="W26" s="211">
        <f t="shared" si="17"/>
        <v>0</v>
      </c>
      <c r="X26" s="211">
        <f t="shared" si="17"/>
        <v>0</v>
      </c>
      <c r="Y26" s="211">
        <f t="shared" si="17"/>
        <v>1.1864406779661016</v>
      </c>
      <c r="Z26" s="211">
        <f t="shared" si="18"/>
        <v>2.3728813559322033</v>
      </c>
      <c r="AA26" s="211">
        <f t="shared" si="18"/>
        <v>3.5593220338983049</v>
      </c>
      <c r="AB26" s="211">
        <f t="shared" si="18"/>
        <v>4.7457627118644066</v>
      </c>
      <c r="AC26" s="211">
        <f t="shared" si="18"/>
        <v>5.9322033898305087</v>
      </c>
      <c r="AD26" s="211">
        <f t="shared" si="18"/>
        <v>7.1186440677966099</v>
      </c>
      <c r="AE26" s="211">
        <f t="shared" si="18"/>
        <v>8.3050847457627111</v>
      </c>
      <c r="AF26" s="211">
        <f t="shared" si="18"/>
        <v>9.4915254237288131</v>
      </c>
      <c r="AG26" s="211">
        <f t="shared" si="18"/>
        <v>10.677966101694915</v>
      </c>
      <c r="AH26" s="211">
        <f t="shared" si="18"/>
        <v>11.864406779661017</v>
      </c>
      <c r="AI26" s="211">
        <f t="shared" si="18"/>
        <v>13.050847457627119</v>
      </c>
      <c r="AJ26" s="211">
        <f t="shared" si="19"/>
        <v>14.23728813559322</v>
      </c>
      <c r="AK26" s="211">
        <f t="shared" si="19"/>
        <v>15.423728813559322</v>
      </c>
      <c r="AL26" s="211">
        <f t="shared" si="19"/>
        <v>16.610169491525422</v>
      </c>
      <c r="AM26" s="211">
        <f t="shared" si="19"/>
        <v>17.796610169491526</v>
      </c>
      <c r="AN26" s="211">
        <f t="shared" si="19"/>
        <v>18.983050847457626</v>
      </c>
      <c r="AO26" s="211">
        <f t="shared" si="19"/>
        <v>20.16949152542373</v>
      </c>
      <c r="AP26" s="211">
        <f t="shared" si="19"/>
        <v>21.35593220338983</v>
      </c>
      <c r="AQ26" s="211">
        <f t="shared" si="19"/>
        <v>22.542372881355931</v>
      </c>
      <c r="AR26" s="211">
        <f t="shared" si="19"/>
        <v>23.728813559322035</v>
      </c>
      <c r="AS26" s="211">
        <f t="shared" si="19"/>
        <v>24.915254237288135</v>
      </c>
      <c r="AT26" s="211">
        <f t="shared" si="20"/>
        <v>26.101694915254239</v>
      </c>
      <c r="AU26" s="211">
        <f t="shared" si="20"/>
        <v>27.288135593220339</v>
      </c>
      <c r="AV26" s="211">
        <f t="shared" si="20"/>
        <v>28.474576271186439</v>
      </c>
      <c r="AW26" s="211">
        <f t="shared" si="20"/>
        <v>29.661016949152543</v>
      </c>
      <c r="AX26" s="211">
        <f t="shared" si="20"/>
        <v>30.847457627118644</v>
      </c>
      <c r="AY26" s="211">
        <f t="shared" si="20"/>
        <v>32.033898305084747</v>
      </c>
      <c r="AZ26" s="211">
        <f t="shared" si="20"/>
        <v>33.220338983050844</v>
      </c>
      <c r="BA26" s="211">
        <f t="shared" si="20"/>
        <v>34.406779661016948</v>
      </c>
      <c r="BB26" s="211">
        <f t="shared" si="20"/>
        <v>59.36</v>
      </c>
      <c r="BC26" s="211">
        <f t="shared" si="20"/>
        <v>108.08</v>
      </c>
      <c r="BD26" s="211">
        <f t="shared" si="21"/>
        <v>156.80000000000001</v>
      </c>
      <c r="BE26" s="211">
        <f t="shared" si="21"/>
        <v>205.52</v>
      </c>
      <c r="BF26" s="211">
        <f t="shared" si="21"/>
        <v>254.24</v>
      </c>
      <c r="BG26" s="211">
        <f t="shared" si="21"/>
        <v>302.95999999999998</v>
      </c>
      <c r="BH26" s="211">
        <f t="shared" si="21"/>
        <v>351.68</v>
      </c>
      <c r="BI26" s="211">
        <f t="shared" si="21"/>
        <v>400.4</v>
      </c>
      <c r="BJ26" s="211">
        <f t="shared" si="21"/>
        <v>449.12</v>
      </c>
      <c r="BK26" s="211">
        <f t="shared" si="21"/>
        <v>497.84</v>
      </c>
      <c r="BL26" s="211">
        <f t="shared" si="21"/>
        <v>546.55999999999995</v>
      </c>
      <c r="BM26" s="211">
        <f t="shared" si="21"/>
        <v>595.28</v>
      </c>
      <c r="BN26" s="211">
        <f t="shared" si="22"/>
        <v>644</v>
      </c>
      <c r="BO26" s="211">
        <f t="shared" si="22"/>
        <v>692.72</v>
      </c>
      <c r="BP26" s="211">
        <f t="shared" si="22"/>
        <v>741.44</v>
      </c>
      <c r="BQ26" s="211">
        <f t="shared" si="22"/>
        <v>790.16</v>
      </c>
      <c r="BR26" s="211">
        <f t="shared" si="22"/>
        <v>838.88</v>
      </c>
      <c r="BS26" s="211">
        <f t="shared" si="22"/>
        <v>887.6</v>
      </c>
      <c r="BT26" s="211">
        <f t="shared" si="22"/>
        <v>936.32</v>
      </c>
      <c r="BU26" s="211">
        <f t="shared" si="22"/>
        <v>985.04</v>
      </c>
      <c r="BV26" s="211">
        <f t="shared" si="22"/>
        <v>1033.76</v>
      </c>
      <c r="BW26" s="211">
        <f t="shared" si="22"/>
        <v>1082.48</v>
      </c>
      <c r="BX26" s="211">
        <f t="shared" si="23"/>
        <v>1131.2</v>
      </c>
      <c r="BY26" s="211">
        <f t="shared" si="23"/>
        <v>1179.92</v>
      </c>
      <c r="BZ26" s="211">
        <f t="shared" si="23"/>
        <v>1228.6400000000001</v>
      </c>
      <c r="CA26" s="211">
        <f t="shared" si="23"/>
        <v>1689.7179878048782</v>
      </c>
      <c r="CB26" s="211">
        <f t="shared" si="23"/>
        <v>2563.1539634146347</v>
      </c>
      <c r="CC26" s="211">
        <f t="shared" si="23"/>
        <v>3436.5899390243908</v>
      </c>
      <c r="CD26" s="211">
        <f t="shared" si="23"/>
        <v>4310.0259146341468</v>
      </c>
      <c r="CE26" s="211">
        <f t="shared" si="23"/>
        <v>5183.4618902439033</v>
      </c>
      <c r="CF26" s="211">
        <f t="shared" si="23"/>
        <v>6056.8978658536589</v>
      </c>
      <c r="CG26" s="211">
        <f t="shared" si="23"/>
        <v>6930.3338414634163</v>
      </c>
      <c r="CH26" s="211">
        <f t="shared" si="24"/>
        <v>7803.7698170731719</v>
      </c>
      <c r="CI26" s="211">
        <f t="shared" si="24"/>
        <v>8677.2057926829293</v>
      </c>
      <c r="CJ26" s="211">
        <f t="shared" si="24"/>
        <v>9550.641768292684</v>
      </c>
      <c r="CK26" s="211">
        <f t="shared" si="24"/>
        <v>10424.07774390244</v>
      </c>
      <c r="CL26" s="211">
        <f t="shared" si="24"/>
        <v>11297.513719512197</v>
      </c>
      <c r="CM26" s="211">
        <f t="shared" si="24"/>
        <v>12170.949695121953</v>
      </c>
      <c r="CN26" s="211">
        <f t="shared" si="24"/>
        <v>13044.38567073171</v>
      </c>
      <c r="CO26" s="211">
        <f t="shared" si="24"/>
        <v>13917.821646341466</v>
      </c>
      <c r="CP26" s="211">
        <f t="shared" si="24"/>
        <v>14791.257621951223</v>
      </c>
      <c r="CQ26" s="211">
        <f t="shared" si="24"/>
        <v>15664.693597560978</v>
      </c>
      <c r="CR26" s="211">
        <f t="shared" si="25"/>
        <v>16538.129573170736</v>
      </c>
      <c r="CS26" s="211">
        <f t="shared" si="25"/>
        <v>17411.565548780491</v>
      </c>
      <c r="CT26" s="211">
        <f t="shared" si="25"/>
        <v>18285.001524390245</v>
      </c>
      <c r="CU26" s="211">
        <f t="shared" si="25"/>
        <v>19158.437500000004</v>
      </c>
      <c r="CV26" s="211">
        <f t="shared" si="25"/>
        <v>19158.437500000004</v>
      </c>
      <c r="CW26" s="211">
        <f t="shared" si="25"/>
        <v>19158.437500000004</v>
      </c>
      <c r="CX26" s="211">
        <f t="shared" si="25"/>
        <v>19158.437500000004</v>
      </c>
      <c r="CY26" s="211">
        <f t="shared" si="25"/>
        <v>19158.437500000004</v>
      </c>
      <c r="CZ26" s="211">
        <f t="shared" si="25"/>
        <v>19158.437500000004</v>
      </c>
      <c r="DA26" s="211">
        <f t="shared" si="25"/>
        <v>19158.437500000004</v>
      </c>
    </row>
    <row r="27" spans="1:105">
      <c r="A27" s="202" t="str">
        <f>Income!A74</f>
        <v>Animal products consumed</v>
      </c>
      <c r="B27" s="204">
        <f>Income!B74</f>
        <v>416.79309664100845</v>
      </c>
      <c r="C27" s="204">
        <f>Income!C74</f>
        <v>1212.4096872200819</v>
      </c>
      <c r="D27" s="204">
        <f>Income!D74</f>
        <v>1493.6279213756256</v>
      </c>
      <c r="E27" s="204">
        <f>Income!E74</f>
        <v>1423.0914893268873</v>
      </c>
      <c r="F27" s="211">
        <f t="shared" si="16"/>
        <v>416.79309664100845</v>
      </c>
      <c r="G27" s="211">
        <f t="shared" si="16"/>
        <v>416.79309664100845</v>
      </c>
      <c r="H27" s="211">
        <f t="shared" si="16"/>
        <v>416.79309664100845</v>
      </c>
      <c r="I27" s="211">
        <f t="shared" si="16"/>
        <v>416.79309664100845</v>
      </c>
      <c r="J27" s="211">
        <f t="shared" si="16"/>
        <v>416.79309664100845</v>
      </c>
      <c r="K27" s="211">
        <f t="shared" si="16"/>
        <v>416.79309664100845</v>
      </c>
      <c r="L27" s="211">
        <f t="shared" si="16"/>
        <v>416.79309664100845</v>
      </c>
      <c r="M27" s="211">
        <f t="shared" si="16"/>
        <v>416.79309664100845</v>
      </c>
      <c r="N27" s="211">
        <f t="shared" si="16"/>
        <v>416.79309664100845</v>
      </c>
      <c r="O27" s="211">
        <f t="shared" si="16"/>
        <v>416.79309664100845</v>
      </c>
      <c r="P27" s="211">
        <f t="shared" si="17"/>
        <v>416.79309664100845</v>
      </c>
      <c r="Q27" s="211">
        <f t="shared" si="17"/>
        <v>416.79309664100845</v>
      </c>
      <c r="R27" s="211">
        <f t="shared" si="17"/>
        <v>416.79309664100845</v>
      </c>
      <c r="S27" s="211">
        <f t="shared" si="17"/>
        <v>416.79309664100845</v>
      </c>
      <c r="T27" s="211">
        <f t="shared" si="17"/>
        <v>416.79309664100845</v>
      </c>
      <c r="U27" s="211">
        <f t="shared" si="17"/>
        <v>416.79309664100845</v>
      </c>
      <c r="V27" s="211">
        <f t="shared" si="17"/>
        <v>416.79309664100845</v>
      </c>
      <c r="W27" s="211">
        <f t="shared" si="17"/>
        <v>416.79309664100845</v>
      </c>
      <c r="X27" s="211">
        <f t="shared" si="17"/>
        <v>416.79309664100845</v>
      </c>
      <c r="Y27" s="211">
        <f t="shared" si="17"/>
        <v>443.76315055894315</v>
      </c>
      <c r="Z27" s="211">
        <f t="shared" si="18"/>
        <v>470.73320447687786</v>
      </c>
      <c r="AA27" s="211">
        <f t="shared" si="18"/>
        <v>497.70325839481251</v>
      </c>
      <c r="AB27" s="211">
        <f t="shared" si="18"/>
        <v>524.67331231274716</v>
      </c>
      <c r="AC27" s="211">
        <f t="shared" si="18"/>
        <v>551.64336623068198</v>
      </c>
      <c r="AD27" s="211">
        <f t="shared" si="18"/>
        <v>578.61342014861657</v>
      </c>
      <c r="AE27" s="211">
        <f t="shared" si="18"/>
        <v>605.58347406655128</v>
      </c>
      <c r="AF27" s="211">
        <f t="shared" si="18"/>
        <v>632.55352798448598</v>
      </c>
      <c r="AG27" s="211">
        <f t="shared" si="18"/>
        <v>659.52358190242069</v>
      </c>
      <c r="AH27" s="211">
        <f t="shared" si="18"/>
        <v>686.49363582035539</v>
      </c>
      <c r="AI27" s="211">
        <f t="shared" si="18"/>
        <v>713.46368973828999</v>
      </c>
      <c r="AJ27" s="211">
        <f t="shared" si="19"/>
        <v>740.43374365622481</v>
      </c>
      <c r="AK27" s="211">
        <f t="shared" si="19"/>
        <v>767.4037975741594</v>
      </c>
      <c r="AL27" s="211">
        <f t="shared" si="19"/>
        <v>794.37385149209422</v>
      </c>
      <c r="AM27" s="211">
        <f t="shared" si="19"/>
        <v>821.34390541002881</v>
      </c>
      <c r="AN27" s="211">
        <f t="shared" si="19"/>
        <v>848.31395932796352</v>
      </c>
      <c r="AO27" s="211">
        <f t="shared" si="19"/>
        <v>875.28401324589822</v>
      </c>
      <c r="AP27" s="211">
        <f t="shared" si="19"/>
        <v>902.25406716383281</v>
      </c>
      <c r="AQ27" s="211">
        <f t="shared" si="19"/>
        <v>929.22412108176763</v>
      </c>
      <c r="AR27" s="211">
        <f t="shared" si="19"/>
        <v>956.19417499970234</v>
      </c>
      <c r="AS27" s="211">
        <f t="shared" si="19"/>
        <v>983.16422891763705</v>
      </c>
      <c r="AT27" s="211">
        <f t="shared" si="20"/>
        <v>1010.1342828355716</v>
      </c>
      <c r="AU27" s="211">
        <f t="shared" si="20"/>
        <v>1037.1043367535062</v>
      </c>
      <c r="AV27" s="211">
        <f t="shared" si="20"/>
        <v>1064.0743906714411</v>
      </c>
      <c r="AW27" s="211">
        <f t="shared" si="20"/>
        <v>1091.0444445893759</v>
      </c>
      <c r="AX27" s="211">
        <f t="shared" si="20"/>
        <v>1118.0144985073102</v>
      </c>
      <c r="AY27" s="211">
        <f t="shared" si="20"/>
        <v>1144.9845524252451</v>
      </c>
      <c r="AZ27" s="211">
        <f t="shared" si="20"/>
        <v>1171.9546063431799</v>
      </c>
      <c r="BA27" s="211">
        <f t="shared" si="20"/>
        <v>1198.9246602611147</v>
      </c>
      <c r="BB27" s="211">
        <f t="shared" si="20"/>
        <v>1218.0340519031927</v>
      </c>
      <c r="BC27" s="211">
        <f t="shared" si="20"/>
        <v>1229.2827812694145</v>
      </c>
      <c r="BD27" s="211">
        <f t="shared" si="21"/>
        <v>1240.5315106356363</v>
      </c>
      <c r="BE27" s="211">
        <f t="shared" si="21"/>
        <v>1251.7802400018579</v>
      </c>
      <c r="BF27" s="211">
        <f t="shared" si="21"/>
        <v>1263.0289693680797</v>
      </c>
      <c r="BG27" s="211">
        <f t="shared" si="21"/>
        <v>1274.2776987343016</v>
      </c>
      <c r="BH27" s="211">
        <f t="shared" si="21"/>
        <v>1285.5264281005232</v>
      </c>
      <c r="BI27" s="211">
        <f t="shared" si="21"/>
        <v>1296.775157466745</v>
      </c>
      <c r="BJ27" s="211">
        <f t="shared" si="21"/>
        <v>1308.0238868329668</v>
      </c>
      <c r="BK27" s="211">
        <f t="shared" si="21"/>
        <v>1319.2726161991886</v>
      </c>
      <c r="BL27" s="211">
        <f t="shared" si="21"/>
        <v>1330.5213455654102</v>
      </c>
      <c r="BM27" s="211">
        <f t="shared" si="21"/>
        <v>1341.7700749316321</v>
      </c>
      <c r="BN27" s="211">
        <f t="shared" si="22"/>
        <v>1353.0188042978539</v>
      </c>
      <c r="BO27" s="211">
        <f t="shared" si="22"/>
        <v>1364.2675336640755</v>
      </c>
      <c r="BP27" s="211">
        <f t="shared" si="22"/>
        <v>1375.5162630302973</v>
      </c>
      <c r="BQ27" s="211">
        <f t="shared" si="22"/>
        <v>1386.7649923965191</v>
      </c>
      <c r="BR27" s="211">
        <f t="shared" si="22"/>
        <v>1398.0137217627407</v>
      </c>
      <c r="BS27" s="211">
        <f t="shared" si="22"/>
        <v>1409.2624511289625</v>
      </c>
      <c r="BT27" s="211">
        <f t="shared" si="22"/>
        <v>1420.5111804951844</v>
      </c>
      <c r="BU27" s="211">
        <f t="shared" si="22"/>
        <v>1431.759909861406</v>
      </c>
      <c r="BV27" s="211">
        <f t="shared" si="22"/>
        <v>1443.0086392276278</v>
      </c>
      <c r="BW27" s="211">
        <f t="shared" si="22"/>
        <v>1454.2573685938496</v>
      </c>
      <c r="BX27" s="211">
        <f t="shared" si="23"/>
        <v>1465.5060979600712</v>
      </c>
      <c r="BY27" s="211">
        <f t="shared" si="23"/>
        <v>1476.754827326293</v>
      </c>
      <c r="BZ27" s="211">
        <f t="shared" si="23"/>
        <v>1488.0035566925148</v>
      </c>
      <c r="CA27" s="211">
        <f t="shared" si="23"/>
        <v>1491.9075205939491</v>
      </c>
      <c r="CB27" s="211">
        <f t="shared" si="23"/>
        <v>1488.4667190305961</v>
      </c>
      <c r="CC27" s="211">
        <f t="shared" si="23"/>
        <v>1485.0259174672428</v>
      </c>
      <c r="CD27" s="211">
        <f t="shared" si="23"/>
        <v>1481.5851159038898</v>
      </c>
      <c r="CE27" s="211">
        <f t="shared" si="23"/>
        <v>1478.1443143405368</v>
      </c>
      <c r="CF27" s="211">
        <f t="shared" si="23"/>
        <v>1474.7035127771837</v>
      </c>
      <c r="CG27" s="211">
        <f t="shared" si="23"/>
        <v>1471.2627112138305</v>
      </c>
      <c r="CH27" s="211">
        <f t="shared" si="24"/>
        <v>1467.8219096504774</v>
      </c>
      <c r="CI27" s="211">
        <f t="shared" si="24"/>
        <v>1464.3811080871244</v>
      </c>
      <c r="CJ27" s="211">
        <f t="shared" si="24"/>
        <v>1460.9403065237714</v>
      </c>
      <c r="CK27" s="211">
        <f t="shared" si="24"/>
        <v>1457.4995049604181</v>
      </c>
      <c r="CL27" s="211">
        <f t="shared" si="24"/>
        <v>1454.0587033970651</v>
      </c>
      <c r="CM27" s="211">
        <f t="shared" si="24"/>
        <v>1450.617901833712</v>
      </c>
      <c r="CN27" s="211">
        <f t="shared" si="24"/>
        <v>1447.177100270359</v>
      </c>
      <c r="CO27" s="211">
        <f t="shared" si="24"/>
        <v>1443.7362987070057</v>
      </c>
      <c r="CP27" s="211">
        <f t="shared" si="24"/>
        <v>1440.2954971436527</v>
      </c>
      <c r="CQ27" s="211">
        <f t="shared" si="24"/>
        <v>1436.8546955802997</v>
      </c>
      <c r="CR27" s="211">
        <f t="shared" si="25"/>
        <v>1433.4138940169466</v>
      </c>
      <c r="CS27" s="211">
        <f t="shared" si="25"/>
        <v>1429.9730924535934</v>
      </c>
      <c r="CT27" s="211">
        <f t="shared" si="25"/>
        <v>1426.5322908902403</v>
      </c>
      <c r="CU27" s="211">
        <f t="shared" si="25"/>
        <v>1423.0914893268873</v>
      </c>
      <c r="CV27" s="211">
        <f t="shared" si="25"/>
        <v>1423.0914893268873</v>
      </c>
      <c r="CW27" s="211">
        <f t="shared" si="25"/>
        <v>1423.0914893268873</v>
      </c>
      <c r="CX27" s="211">
        <f t="shared" si="25"/>
        <v>1423.0914893268873</v>
      </c>
      <c r="CY27" s="211">
        <f t="shared" si="25"/>
        <v>1423.0914893268873</v>
      </c>
      <c r="CZ27" s="211">
        <f t="shared" si="25"/>
        <v>1423.0914893268873</v>
      </c>
      <c r="DA27" s="211">
        <f t="shared" si="25"/>
        <v>1423.0914893268873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10</v>
      </c>
      <c r="D28" s="204">
        <f>Income!D75</f>
        <v>44.999999999999993</v>
      </c>
      <c r="E28" s="204">
        <f>Income!E75</f>
        <v>81.25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0.33898305084745761</v>
      </c>
      <c r="Z28" s="211">
        <f t="shared" si="18"/>
        <v>0.67796610169491522</v>
      </c>
      <c r="AA28" s="211">
        <f t="shared" si="18"/>
        <v>1.0169491525423728</v>
      </c>
      <c r="AB28" s="211">
        <f t="shared" si="18"/>
        <v>1.3559322033898304</v>
      </c>
      <c r="AC28" s="211">
        <f t="shared" si="18"/>
        <v>1.6949152542372881</v>
      </c>
      <c r="AD28" s="211">
        <f t="shared" si="18"/>
        <v>2.0338983050847457</v>
      </c>
      <c r="AE28" s="211">
        <f t="shared" si="18"/>
        <v>2.3728813559322033</v>
      </c>
      <c r="AF28" s="211">
        <f t="shared" si="18"/>
        <v>2.7118644067796609</v>
      </c>
      <c r="AG28" s="211">
        <f t="shared" si="18"/>
        <v>3.0508474576271185</v>
      </c>
      <c r="AH28" s="211">
        <f t="shared" si="18"/>
        <v>3.3898305084745761</v>
      </c>
      <c r="AI28" s="211">
        <f t="shared" si="18"/>
        <v>3.7288135593220337</v>
      </c>
      <c r="AJ28" s="211">
        <f t="shared" si="19"/>
        <v>4.0677966101694913</v>
      </c>
      <c r="AK28" s="211">
        <f t="shared" si="19"/>
        <v>4.406779661016949</v>
      </c>
      <c r="AL28" s="211">
        <f t="shared" si="19"/>
        <v>4.7457627118644066</v>
      </c>
      <c r="AM28" s="211">
        <f t="shared" si="19"/>
        <v>5.0847457627118642</v>
      </c>
      <c r="AN28" s="211">
        <f t="shared" si="19"/>
        <v>5.4237288135593218</v>
      </c>
      <c r="AO28" s="211">
        <f t="shared" si="19"/>
        <v>5.7627118644067794</v>
      </c>
      <c r="AP28" s="211">
        <f t="shared" si="19"/>
        <v>6.101694915254237</v>
      </c>
      <c r="AQ28" s="211">
        <f t="shared" si="19"/>
        <v>6.4406779661016946</v>
      </c>
      <c r="AR28" s="211">
        <f t="shared" si="19"/>
        <v>6.7796610169491522</v>
      </c>
      <c r="AS28" s="211">
        <f t="shared" si="19"/>
        <v>7.1186440677966099</v>
      </c>
      <c r="AT28" s="211">
        <f t="shared" si="20"/>
        <v>7.4576271186440675</v>
      </c>
      <c r="AU28" s="211">
        <f t="shared" si="20"/>
        <v>7.7966101694915251</v>
      </c>
      <c r="AV28" s="211">
        <f t="shared" si="20"/>
        <v>8.1355932203389827</v>
      </c>
      <c r="AW28" s="211">
        <f t="shared" si="20"/>
        <v>8.4745762711864412</v>
      </c>
      <c r="AX28" s="211">
        <f t="shared" si="20"/>
        <v>8.8135593220338979</v>
      </c>
      <c r="AY28" s="211">
        <f t="shared" si="20"/>
        <v>9.1525423728813564</v>
      </c>
      <c r="AZ28" s="211">
        <f t="shared" si="20"/>
        <v>9.4915254237288131</v>
      </c>
      <c r="BA28" s="211">
        <f t="shared" si="20"/>
        <v>9.8305084745762716</v>
      </c>
      <c r="BB28" s="211">
        <f t="shared" si="20"/>
        <v>10.7</v>
      </c>
      <c r="BC28" s="211">
        <f t="shared" si="20"/>
        <v>12.1</v>
      </c>
      <c r="BD28" s="211">
        <f t="shared" si="21"/>
        <v>13.5</v>
      </c>
      <c r="BE28" s="211">
        <f t="shared" si="21"/>
        <v>14.899999999999999</v>
      </c>
      <c r="BF28" s="211">
        <f t="shared" si="21"/>
        <v>16.299999999999997</v>
      </c>
      <c r="BG28" s="211">
        <f t="shared" si="21"/>
        <v>17.7</v>
      </c>
      <c r="BH28" s="211">
        <f t="shared" si="21"/>
        <v>19.099999999999998</v>
      </c>
      <c r="BI28" s="211">
        <f t="shared" si="21"/>
        <v>20.5</v>
      </c>
      <c r="BJ28" s="211">
        <f t="shared" si="21"/>
        <v>21.9</v>
      </c>
      <c r="BK28" s="211">
        <f t="shared" si="21"/>
        <v>23.299999999999997</v>
      </c>
      <c r="BL28" s="211">
        <f t="shared" si="21"/>
        <v>24.699999999999996</v>
      </c>
      <c r="BM28" s="211">
        <f t="shared" si="21"/>
        <v>26.099999999999998</v>
      </c>
      <c r="BN28" s="211">
        <f t="shared" si="22"/>
        <v>27.499999999999996</v>
      </c>
      <c r="BO28" s="211">
        <f t="shared" si="22"/>
        <v>28.899999999999995</v>
      </c>
      <c r="BP28" s="211">
        <f t="shared" si="22"/>
        <v>30.299999999999997</v>
      </c>
      <c r="BQ28" s="211">
        <f t="shared" si="22"/>
        <v>31.699999999999996</v>
      </c>
      <c r="BR28" s="211">
        <f t="shared" si="22"/>
        <v>33.099999999999994</v>
      </c>
      <c r="BS28" s="211">
        <f t="shared" si="22"/>
        <v>34.5</v>
      </c>
      <c r="BT28" s="211">
        <f t="shared" si="22"/>
        <v>35.899999999999991</v>
      </c>
      <c r="BU28" s="211">
        <f t="shared" si="22"/>
        <v>37.299999999999997</v>
      </c>
      <c r="BV28" s="211">
        <f t="shared" si="22"/>
        <v>38.699999999999996</v>
      </c>
      <c r="BW28" s="211">
        <f t="shared" si="22"/>
        <v>40.099999999999994</v>
      </c>
      <c r="BX28" s="211">
        <f t="shared" si="23"/>
        <v>41.5</v>
      </c>
      <c r="BY28" s="211">
        <f t="shared" si="23"/>
        <v>42.9</v>
      </c>
      <c r="BZ28" s="211">
        <f t="shared" si="23"/>
        <v>44.29999999999999</v>
      </c>
      <c r="CA28" s="211">
        <f t="shared" si="23"/>
        <v>45.884146341463406</v>
      </c>
      <c r="CB28" s="211">
        <f t="shared" si="23"/>
        <v>47.65243902439024</v>
      </c>
      <c r="CC28" s="211">
        <f t="shared" si="23"/>
        <v>49.420731707317067</v>
      </c>
      <c r="CD28" s="211">
        <f t="shared" si="23"/>
        <v>51.189024390243894</v>
      </c>
      <c r="CE28" s="211">
        <f t="shared" si="23"/>
        <v>52.957317073170728</v>
      </c>
      <c r="CF28" s="211">
        <f t="shared" si="23"/>
        <v>54.725609756097555</v>
      </c>
      <c r="CG28" s="211">
        <f t="shared" si="23"/>
        <v>56.493902439024382</v>
      </c>
      <c r="CH28" s="211">
        <f t="shared" si="24"/>
        <v>58.262195121951216</v>
      </c>
      <c r="CI28" s="211">
        <f t="shared" si="24"/>
        <v>60.030487804878042</v>
      </c>
      <c r="CJ28" s="211">
        <f t="shared" si="24"/>
        <v>61.798780487804876</v>
      </c>
      <c r="CK28" s="211">
        <f t="shared" si="24"/>
        <v>63.567073170731703</v>
      </c>
      <c r="CL28" s="211">
        <f t="shared" si="24"/>
        <v>65.33536585365853</v>
      </c>
      <c r="CM28" s="211">
        <f t="shared" si="24"/>
        <v>67.103658536585357</v>
      </c>
      <c r="CN28" s="211">
        <f t="shared" si="24"/>
        <v>68.871951219512198</v>
      </c>
      <c r="CO28" s="211">
        <f t="shared" si="24"/>
        <v>70.640243902439025</v>
      </c>
      <c r="CP28" s="211">
        <f t="shared" si="24"/>
        <v>72.408536585365852</v>
      </c>
      <c r="CQ28" s="211">
        <f t="shared" si="24"/>
        <v>74.176829268292678</v>
      </c>
      <c r="CR28" s="211">
        <f t="shared" si="25"/>
        <v>75.945121951219505</v>
      </c>
      <c r="CS28" s="211">
        <f t="shared" si="25"/>
        <v>77.713414634146346</v>
      </c>
      <c r="CT28" s="211">
        <f t="shared" si="25"/>
        <v>79.481707317073159</v>
      </c>
      <c r="CU28" s="211">
        <f t="shared" si="25"/>
        <v>81.25</v>
      </c>
      <c r="CV28" s="211">
        <f t="shared" si="25"/>
        <v>81.25</v>
      </c>
      <c r="CW28" s="211">
        <f t="shared" si="25"/>
        <v>81.25</v>
      </c>
      <c r="CX28" s="211">
        <f t="shared" si="25"/>
        <v>81.25</v>
      </c>
      <c r="CY28" s="211">
        <f t="shared" si="25"/>
        <v>81.25</v>
      </c>
      <c r="CZ28" s="211">
        <f t="shared" si="25"/>
        <v>81.25</v>
      </c>
      <c r="DA28" s="211">
        <f t="shared" si="25"/>
        <v>81.25</v>
      </c>
    </row>
    <row r="29" spans="1:105">
      <c r="A29" s="202" t="str">
        <f>Income!A76</f>
        <v>Animals sold</v>
      </c>
      <c r="B29" s="204">
        <f>Income!B76</f>
        <v>0</v>
      </c>
      <c r="C29" s="204">
        <f>Income!C76</f>
        <v>2000</v>
      </c>
      <c r="D29" s="204">
        <f>Income!D76</f>
        <v>6750</v>
      </c>
      <c r="E29" s="204">
        <f>Income!E76</f>
        <v>34375</v>
      </c>
      <c r="F29" s="211">
        <f t="shared" si="16"/>
        <v>0</v>
      </c>
      <c r="G29" s="211">
        <f t="shared" si="16"/>
        <v>0</v>
      </c>
      <c r="H29" s="211">
        <f t="shared" si="16"/>
        <v>0</v>
      </c>
      <c r="I29" s="211">
        <f t="shared" si="16"/>
        <v>0</v>
      </c>
      <c r="J29" s="211">
        <f t="shared" si="16"/>
        <v>0</v>
      </c>
      <c r="K29" s="211">
        <f t="shared" si="16"/>
        <v>0</v>
      </c>
      <c r="L29" s="211">
        <f t="shared" si="16"/>
        <v>0</v>
      </c>
      <c r="M29" s="211">
        <f t="shared" si="16"/>
        <v>0</v>
      </c>
      <c r="N29" s="211">
        <f t="shared" si="16"/>
        <v>0</v>
      </c>
      <c r="O29" s="211">
        <f t="shared" si="16"/>
        <v>0</v>
      </c>
      <c r="P29" s="211">
        <f t="shared" si="17"/>
        <v>0</v>
      </c>
      <c r="Q29" s="211">
        <f t="shared" si="17"/>
        <v>0</v>
      </c>
      <c r="R29" s="211">
        <f t="shared" si="17"/>
        <v>0</v>
      </c>
      <c r="S29" s="211">
        <f t="shared" si="17"/>
        <v>0</v>
      </c>
      <c r="T29" s="211">
        <f t="shared" si="17"/>
        <v>0</v>
      </c>
      <c r="U29" s="211">
        <f t="shared" si="17"/>
        <v>0</v>
      </c>
      <c r="V29" s="211">
        <f t="shared" si="17"/>
        <v>0</v>
      </c>
      <c r="W29" s="211">
        <f t="shared" si="17"/>
        <v>0</v>
      </c>
      <c r="X29" s="211">
        <f t="shared" si="17"/>
        <v>0</v>
      </c>
      <c r="Y29" s="211">
        <f t="shared" si="17"/>
        <v>67.79661016949153</v>
      </c>
      <c r="Z29" s="211">
        <f t="shared" si="18"/>
        <v>135.59322033898306</v>
      </c>
      <c r="AA29" s="211">
        <f t="shared" si="18"/>
        <v>203.38983050847457</v>
      </c>
      <c r="AB29" s="211">
        <f t="shared" si="18"/>
        <v>271.18644067796612</v>
      </c>
      <c r="AC29" s="211">
        <f t="shared" si="18"/>
        <v>338.9830508474576</v>
      </c>
      <c r="AD29" s="211">
        <f t="shared" si="18"/>
        <v>406.77966101694915</v>
      </c>
      <c r="AE29" s="211">
        <f t="shared" si="18"/>
        <v>474.57627118644069</v>
      </c>
      <c r="AF29" s="211">
        <f t="shared" si="18"/>
        <v>542.37288135593224</v>
      </c>
      <c r="AG29" s="211">
        <f t="shared" si="18"/>
        <v>610.16949152542372</v>
      </c>
      <c r="AH29" s="211">
        <f t="shared" si="18"/>
        <v>677.96610169491521</v>
      </c>
      <c r="AI29" s="211">
        <f t="shared" si="18"/>
        <v>745.76271186440681</v>
      </c>
      <c r="AJ29" s="211">
        <f t="shared" si="19"/>
        <v>813.5593220338983</v>
      </c>
      <c r="AK29" s="211">
        <f t="shared" si="19"/>
        <v>881.35593220338978</v>
      </c>
      <c r="AL29" s="211">
        <f t="shared" si="19"/>
        <v>949.15254237288138</v>
      </c>
      <c r="AM29" s="211">
        <f t="shared" si="19"/>
        <v>1016.9491525423729</v>
      </c>
      <c r="AN29" s="211">
        <f t="shared" si="19"/>
        <v>1084.7457627118645</v>
      </c>
      <c r="AO29" s="211">
        <f t="shared" si="19"/>
        <v>1152.542372881356</v>
      </c>
      <c r="AP29" s="211">
        <f t="shared" si="19"/>
        <v>1220.3389830508474</v>
      </c>
      <c r="AQ29" s="211">
        <f t="shared" si="19"/>
        <v>1288.1355932203389</v>
      </c>
      <c r="AR29" s="211">
        <f t="shared" si="19"/>
        <v>1355.9322033898304</v>
      </c>
      <c r="AS29" s="211">
        <f t="shared" si="19"/>
        <v>1423.7288135593221</v>
      </c>
      <c r="AT29" s="211">
        <f t="shared" si="20"/>
        <v>1491.5254237288136</v>
      </c>
      <c r="AU29" s="211">
        <f t="shared" si="20"/>
        <v>1559.3220338983051</v>
      </c>
      <c r="AV29" s="211">
        <f t="shared" si="20"/>
        <v>1627.1186440677966</v>
      </c>
      <c r="AW29" s="211">
        <f t="shared" si="20"/>
        <v>1694.9152542372881</v>
      </c>
      <c r="AX29" s="211">
        <f t="shared" si="20"/>
        <v>1762.7118644067796</v>
      </c>
      <c r="AY29" s="211">
        <f t="shared" si="20"/>
        <v>1830.5084745762713</v>
      </c>
      <c r="AZ29" s="211">
        <f t="shared" si="20"/>
        <v>1898.3050847457628</v>
      </c>
      <c r="BA29" s="211">
        <f t="shared" si="20"/>
        <v>1966.1016949152543</v>
      </c>
      <c r="BB29" s="211">
        <f t="shared" si="20"/>
        <v>2095</v>
      </c>
      <c r="BC29" s="211">
        <f t="shared" si="20"/>
        <v>2285</v>
      </c>
      <c r="BD29" s="211">
        <f t="shared" si="21"/>
        <v>2475</v>
      </c>
      <c r="BE29" s="211">
        <f t="shared" si="21"/>
        <v>2665</v>
      </c>
      <c r="BF29" s="211">
        <f t="shared" si="21"/>
        <v>2855</v>
      </c>
      <c r="BG29" s="211">
        <f t="shared" si="21"/>
        <v>3045</v>
      </c>
      <c r="BH29" s="211">
        <f t="shared" si="21"/>
        <v>3235</v>
      </c>
      <c r="BI29" s="211">
        <f t="shared" si="21"/>
        <v>3425</v>
      </c>
      <c r="BJ29" s="211">
        <f t="shared" si="21"/>
        <v>3615</v>
      </c>
      <c r="BK29" s="211">
        <f t="shared" si="21"/>
        <v>3805</v>
      </c>
      <c r="BL29" s="211">
        <f t="shared" si="21"/>
        <v>3995</v>
      </c>
      <c r="BM29" s="211">
        <f t="shared" si="21"/>
        <v>4185</v>
      </c>
      <c r="BN29" s="211">
        <f t="shared" si="22"/>
        <v>4375</v>
      </c>
      <c r="BO29" s="211">
        <f t="shared" si="22"/>
        <v>4565</v>
      </c>
      <c r="BP29" s="211">
        <f t="shared" si="22"/>
        <v>4755</v>
      </c>
      <c r="BQ29" s="211">
        <f t="shared" si="22"/>
        <v>4945</v>
      </c>
      <c r="BR29" s="211">
        <f t="shared" si="22"/>
        <v>5135</v>
      </c>
      <c r="BS29" s="211">
        <f t="shared" si="22"/>
        <v>5325</v>
      </c>
      <c r="BT29" s="211">
        <f t="shared" si="22"/>
        <v>5515</v>
      </c>
      <c r="BU29" s="211">
        <f t="shared" si="22"/>
        <v>5705</v>
      </c>
      <c r="BV29" s="211">
        <f t="shared" si="22"/>
        <v>5895</v>
      </c>
      <c r="BW29" s="211">
        <f t="shared" si="22"/>
        <v>6085</v>
      </c>
      <c r="BX29" s="211">
        <f t="shared" si="23"/>
        <v>6275</v>
      </c>
      <c r="BY29" s="211">
        <f t="shared" si="23"/>
        <v>6465</v>
      </c>
      <c r="BZ29" s="211">
        <f t="shared" si="23"/>
        <v>6655</v>
      </c>
      <c r="CA29" s="211">
        <f t="shared" si="23"/>
        <v>7423.7804878048782</v>
      </c>
      <c r="CB29" s="211">
        <f t="shared" si="23"/>
        <v>8771.3414634146338</v>
      </c>
      <c r="CC29" s="211">
        <f t="shared" si="23"/>
        <v>10118.90243902439</v>
      </c>
      <c r="CD29" s="211">
        <f t="shared" si="23"/>
        <v>11466.463414634145</v>
      </c>
      <c r="CE29" s="211">
        <f t="shared" si="23"/>
        <v>12814.024390243903</v>
      </c>
      <c r="CF29" s="211">
        <f t="shared" si="23"/>
        <v>14161.585365853658</v>
      </c>
      <c r="CG29" s="211">
        <f t="shared" si="23"/>
        <v>15509.146341463415</v>
      </c>
      <c r="CH29" s="211">
        <f t="shared" si="24"/>
        <v>16856.707317073171</v>
      </c>
      <c r="CI29" s="211">
        <f t="shared" si="24"/>
        <v>18204.268292682929</v>
      </c>
      <c r="CJ29" s="211">
        <f t="shared" si="24"/>
        <v>19551.829268292684</v>
      </c>
      <c r="CK29" s="211">
        <f t="shared" si="24"/>
        <v>20899.390243902439</v>
      </c>
      <c r="CL29" s="211">
        <f t="shared" si="24"/>
        <v>22246.951219512193</v>
      </c>
      <c r="CM29" s="211">
        <f t="shared" si="24"/>
        <v>23594.512195121952</v>
      </c>
      <c r="CN29" s="211">
        <f t="shared" si="24"/>
        <v>24942.073170731706</v>
      </c>
      <c r="CO29" s="211">
        <f t="shared" si="24"/>
        <v>26289.634146341465</v>
      </c>
      <c r="CP29" s="211">
        <f t="shared" si="24"/>
        <v>27637.195121951219</v>
      </c>
      <c r="CQ29" s="211">
        <f t="shared" si="24"/>
        <v>28984.756097560974</v>
      </c>
      <c r="CR29" s="211">
        <f t="shared" si="25"/>
        <v>30332.317073170732</v>
      </c>
      <c r="CS29" s="211">
        <f t="shared" si="25"/>
        <v>31679.878048780487</v>
      </c>
      <c r="CT29" s="211">
        <f t="shared" si="25"/>
        <v>33027.439024390245</v>
      </c>
      <c r="CU29" s="211">
        <f t="shared" si="25"/>
        <v>34375</v>
      </c>
      <c r="CV29" s="211">
        <f t="shared" si="25"/>
        <v>34375</v>
      </c>
      <c r="CW29" s="211">
        <f t="shared" si="25"/>
        <v>34375</v>
      </c>
      <c r="CX29" s="211">
        <f t="shared" si="25"/>
        <v>34375</v>
      </c>
      <c r="CY29" s="211">
        <f t="shared" si="25"/>
        <v>34375</v>
      </c>
      <c r="CZ29" s="211">
        <f t="shared" si="25"/>
        <v>34375</v>
      </c>
      <c r="DA29" s="211">
        <f t="shared" si="25"/>
        <v>34375</v>
      </c>
    </row>
    <row r="30" spans="1:105">
      <c r="A30" s="202" t="str">
        <f>Income!A77</f>
        <v>Wild foods consumed and sold</v>
      </c>
      <c r="B30" s="204">
        <f>Income!B77</f>
        <v>72.054924527335842</v>
      </c>
      <c r="C30" s="204">
        <f>Income!C77</f>
        <v>251.18167225909161</v>
      </c>
      <c r="D30" s="204">
        <f>Income!D77</f>
        <v>212.5575407476378</v>
      </c>
      <c r="E30" s="204">
        <f>Income!E77</f>
        <v>72.054924527335842</v>
      </c>
      <c r="F30" s="211">
        <f t="shared" si="16"/>
        <v>72.054924527335842</v>
      </c>
      <c r="G30" s="211">
        <f t="shared" si="16"/>
        <v>72.054924527335842</v>
      </c>
      <c r="H30" s="211">
        <f t="shared" si="16"/>
        <v>72.054924527335842</v>
      </c>
      <c r="I30" s="211">
        <f t="shared" si="16"/>
        <v>72.054924527335842</v>
      </c>
      <c r="J30" s="211">
        <f t="shared" si="16"/>
        <v>72.054924527335842</v>
      </c>
      <c r="K30" s="211">
        <f t="shared" si="16"/>
        <v>72.054924527335842</v>
      </c>
      <c r="L30" s="211">
        <f t="shared" si="16"/>
        <v>72.054924527335842</v>
      </c>
      <c r="M30" s="211">
        <f t="shared" si="16"/>
        <v>72.054924527335842</v>
      </c>
      <c r="N30" s="211">
        <f t="shared" si="16"/>
        <v>72.054924527335842</v>
      </c>
      <c r="O30" s="211">
        <f t="shared" si="16"/>
        <v>72.054924527335842</v>
      </c>
      <c r="P30" s="211">
        <f t="shared" si="17"/>
        <v>72.054924527335842</v>
      </c>
      <c r="Q30" s="211">
        <f t="shared" si="17"/>
        <v>72.054924527335842</v>
      </c>
      <c r="R30" s="211">
        <f t="shared" si="17"/>
        <v>72.054924527335842</v>
      </c>
      <c r="S30" s="211">
        <f t="shared" si="17"/>
        <v>72.054924527335842</v>
      </c>
      <c r="T30" s="211">
        <f t="shared" si="17"/>
        <v>72.054924527335842</v>
      </c>
      <c r="U30" s="211">
        <f t="shared" si="17"/>
        <v>72.054924527335842</v>
      </c>
      <c r="V30" s="211">
        <f t="shared" si="17"/>
        <v>72.054924527335842</v>
      </c>
      <c r="W30" s="211">
        <f t="shared" si="17"/>
        <v>72.054924527335842</v>
      </c>
      <c r="X30" s="211">
        <f t="shared" si="17"/>
        <v>72.054924527335842</v>
      </c>
      <c r="Y30" s="211">
        <f t="shared" si="17"/>
        <v>78.127017670785193</v>
      </c>
      <c r="Z30" s="211">
        <f t="shared" si="18"/>
        <v>84.19911081423453</v>
      </c>
      <c r="AA30" s="211">
        <f t="shared" si="18"/>
        <v>90.271203957683881</v>
      </c>
      <c r="AB30" s="211">
        <f t="shared" si="18"/>
        <v>96.343297101133231</v>
      </c>
      <c r="AC30" s="211">
        <f t="shared" si="18"/>
        <v>102.41539024458258</v>
      </c>
      <c r="AD30" s="211">
        <f t="shared" si="18"/>
        <v>108.48748338803193</v>
      </c>
      <c r="AE30" s="211">
        <f t="shared" si="18"/>
        <v>114.55957653148127</v>
      </c>
      <c r="AF30" s="211">
        <f t="shared" si="18"/>
        <v>120.63166967493062</v>
      </c>
      <c r="AG30" s="211">
        <f t="shared" si="18"/>
        <v>126.70376281837997</v>
      </c>
      <c r="AH30" s="211">
        <f t="shared" si="18"/>
        <v>132.77585596182934</v>
      </c>
      <c r="AI30" s="211">
        <f t="shared" si="18"/>
        <v>138.84794910527864</v>
      </c>
      <c r="AJ30" s="211">
        <f t="shared" si="19"/>
        <v>144.92004224872801</v>
      </c>
      <c r="AK30" s="211">
        <f t="shared" si="19"/>
        <v>150.99213539217737</v>
      </c>
      <c r="AL30" s="211">
        <f t="shared" si="19"/>
        <v>157.06422853562671</v>
      </c>
      <c r="AM30" s="211">
        <f t="shared" si="19"/>
        <v>163.13632167907605</v>
      </c>
      <c r="AN30" s="211">
        <f t="shared" si="19"/>
        <v>169.20841482252541</v>
      </c>
      <c r="AO30" s="211">
        <f t="shared" si="19"/>
        <v>175.28050796597475</v>
      </c>
      <c r="AP30" s="211">
        <f t="shared" si="19"/>
        <v>181.35260110942409</v>
      </c>
      <c r="AQ30" s="211">
        <f t="shared" si="19"/>
        <v>187.42469425287345</v>
      </c>
      <c r="AR30" s="211">
        <f t="shared" si="19"/>
        <v>193.49678739632282</v>
      </c>
      <c r="AS30" s="211">
        <f t="shared" si="19"/>
        <v>199.56888053977215</v>
      </c>
      <c r="AT30" s="211">
        <f t="shared" si="20"/>
        <v>205.64097368322149</v>
      </c>
      <c r="AU30" s="211">
        <f t="shared" si="20"/>
        <v>211.71306682667085</v>
      </c>
      <c r="AV30" s="211">
        <f t="shared" si="20"/>
        <v>217.78515997012016</v>
      </c>
      <c r="AW30" s="211">
        <f t="shared" si="20"/>
        <v>223.85725311356953</v>
      </c>
      <c r="AX30" s="211">
        <f t="shared" si="20"/>
        <v>229.92934625701889</v>
      </c>
      <c r="AY30" s="211">
        <f t="shared" si="20"/>
        <v>236.00143940046826</v>
      </c>
      <c r="AZ30" s="211">
        <f t="shared" si="20"/>
        <v>242.07353254391757</v>
      </c>
      <c r="BA30" s="211">
        <f t="shared" si="20"/>
        <v>248.14562568736693</v>
      </c>
      <c r="BB30" s="211">
        <f t="shared" si="20"/>
        <v>250.40918962886255</v>
      </c>
      <c r="BC30" s="211">
        <f t="shared" si="20"/>
        <v>248.86422436840439</v>
      </c>
      <c r="BD30" s="211">
        <f t="shared" si="21"/>
        <v>247.31925910794624</v>
      </c>
      <c r="BE30" s="211">
        <f t="shared" si="21"/>
        <v>245.77429384748808</v>
      </c>
      <c r="BF30" s="211">
        <f t="shared" si="21"/>
        <v>244.22932858702993</v>
      </c>
      <c r="BG30" s="211">
        <f t="shared" si="21"/>
        <v>242.68436332657177</v>
      </c>
      <c r="BH30" s="211">
        <f t="shared" si="21"/>
        <v>241.13939806611361</v>
      </c>
      <c r="BI30" s="211">
        <f t="shared" si="21"/>
        <v>239.59443280565546</v>
      </c>
      <c r="BJ30" s="211">
        <f t="shared" si="21"/>
        <v>238.04946754519733</v>
      </c>
      <c r="BK30" s="211">
        <f t="shared" si="21"/>
        <v>236.50450228473917</v>
      </c>
      <c r="BL30" s="211">
        <f t="shared" si="21"/>
        <v>234.95953702428102</v>
      </c>
      <c r="BM30" s="211">
        <f t="shared" si="21"/>
        <v>233.41457176382286</v>
      </c>
      <c r="BN30" s="211">
        <f t="shared" si="22"/>
        <v>231.86960650336471</v>
      </c>
      <c r="BO30" s="211">
        <f t="shared" si="22"/>
        <v>230.32464124290655</v>
      </c>
      <c r="BP30" s="211">
        <f t="shared" si="22"/>
        <v>228.7796759824484</v>
      </c>
      <c r="BQ30" s="211">
        <f t="shared" si="22"/>
        <v>227.23471072199027</v>
      </c>
      <c r="BR30" s="211">
        <f t="shared" si="22"/>
        <v>225.68974546153208</v>
      </c>
      <c r="BS30" s="211">
        <f t="shared" si="22"/>
        <v>224.14478020107396</v>
      </c>
      <c r="BT30" s="211">
        <f t="shared" si="22"/>
        <v>222.5998149406158</v>
      </c>
      <c r="BU30" s="211">
        <f t="shared" si="22"/>
        <v>221.05484968015764</v>
      </c>
      <c r="BV30" s="211">
        <f t="shared" si="22"/>
        <v>219.50988441969949</v>
      </c>
      <c r="BW30" s="211">
        <f t="shared" si="22"/>
        <v>217.96491915924133</v>
      </c>
      <c r="BX30" s="211">
        <f t="shared" si="23"/>
        <v>216.41995389878318</v>
      </c>
      <c r="BY30" s="211">
        <f t="shared" si="23"/>
        <v>214.87498863832502</v>
      </c>
      <c r="BZ30" s="211">
        <f t="shared" si="23"/>
        <v>213.33002337786687</v>
      </c>
      <c r="CA30" s="211">
        <f t="shared" si="23"/>
        <v>209.13064766909386</v>
      </c>
      <c r="CB30" s="211">
        <f t="shared" si="23"/>
        <v>202.27686151200595</v>
      </c>
      <c r="CC30" s="211">
        <f t="shared" si="23"/>
        <v>195.42307535491807</v>
      </c>
      <c r="CD30" s="211">
        <f t="shared" si="23"/>
        <v>188.56928919783016</v>
      </c>
      <c r="CE30" s="211">
        <f t="shared" si="23"/>
        <v>181.71550304074225</v>
      </c>
      <c r="CF30" s="211">
        <f t="shared" si="23"/>
        <v>174.86171688365437</v>
      </c>
      <c r="CG30" s="211">
        <f t="shared" si="23"/>
        <v>168.00793072656646</v>
      </c>
      <c r="CH30" s="211">
        <f t="shared" si="24"/>
        <v>161.15414456947855</v>
      </c>
      <c r="CI30" s="211">
        <f t="shared" si="24"/>
        <v>154.30035841239066</v>
      </c>
      <c r="CJ30" s="211">
        <f t="shared" si="24"/>
        <v>147.44657225530275</v>
      </c>
      <c r="CK30" s="211">
        <f t="shared" si="24"/>
        <v>140.59278609821484</v>
      </c>
      <c r="CL30" s="211">
        <f t="shared" si="24"/>
        <v>133.73899994112696</v>
      </c>
      <c r="CM30" s="211">
        <f t="shared" si="24"/>
        <v>126.88521378403905</v>
      </c>
      <c r="CN30" s="211">
        <f t="shared" si="24"/>
        <v>120.03142762695116</v>
      </c>
      <c r="CO30" s="211">
        <f t="shared" si="24"/>
        <v>113.17764146986326</v>
      </c>
      <c r="CP30" s="211">
        <f t="shared" si="24"/>
        <v>106.32385531277536</v>
      </c>
      <c r="CQ30" s="211">
        <f t="shared" si="24"/>
        <v>99.470069155687455</v>
      </c>
      <c r="CR30" s="211">
        <f t="shared" si="25"/>
        <v>92.616282998599559</v>
      </c>
      <c r="CS30" s="211">
        <f t="shared" si="25"/>
        <v>85.762496841511663</v>
      </c>
      <c r="CT30" s="211">
        <f t="shared" si="25"/>
        <v>78.908710684423738</v>
      </c>
      <c r="CU30" s="211">
        <f t="shared" si="25"/>
        <v>72.054924527335857</v>
      </c>
      <c r="CV30" s="211">
        <f t="shared" si="25"/>
        <v>72.054924527335842</v>
      </c>
      <c r="CW30" s="211">
        <f t="shared" si="25"/>
        <v>72.054924527335842</v>
      </c>
      <c r="CX30" s="211">
        <f t="shared" si="25"/>
        <v>72.054924527335842</v>
      </c>
      <c r="CY30" s="211">
        <f t="shared" si="25"/>
        <v>72.054924527335842</v>
      </c>
      <c r="CZ30" s="211">
        <f t="shared" si="25"/>
        <v>72.054924527335842</v>
      </c>
      <c r="DA30" s="211">
        <f t="shared" si="25"/>
        <v>72.054924527335842</v>
      </c>
    </row>
    <row r="31" spans="1:105">
      <c r="A31" s="202" t="str">
        <f>Income!A78</f>
        <v>Labour - casual</v>
      </c>
      <c r="B31" s="204">
        <f>Income!B78</f>
        <v>0</v>
      </c>
      <c r="C31" s="204">
        <f>Income!C78</f>
        <v>0</v>
      </c>
      <c r="D31" s="204">
        <f>Income!D78</f>
        <v>0</v>
      </c>
      <c r="E31" s="204">
        <f>Income!E78</f>
        <v>0</v>
      </c>
      <c r="F31" s="211">
        <f t="shared" si="16"/>
        <v>0</v>
      </c>
      <c r="G31" s="211">
        <f t="shared" si="16"/>
        <v>0</v>
      </c>
      <c r="H31" s="211">
        <f t="shared" si="16"/>
        <v>0</v>
      </c>
      <c r="I31" s="211">
        <f t="shared" si="16"/>
        <v>0</v>
      </c>
      <c r="J31" s="211">
        <f t="shared" si="16"/>
        <v>0</v>
      </c>
      <c r="K31" s="211">
        <f t="shared" si="16"/>
        <v>0</v>
      </c>
      <c r="L31" s="211">
        <f t="shared" si="16"/>
        <v>0</v>
      </c>
      <c r="M31" s="211">
        <f t="shared" si="16"/>
        <v>0</v>
      </c>
      <c r="N31" s="211">
        <f t="shared" si="16"/>
        <v>0</v>
      </c>
      <c r="O31" s="211">
        <f t="shared" si="16"/>
        <v>0</v>
      </c>
      <c r="P31" s="211">
        <f t="shared" si="17"/>
        <v>0</v>
      </c>
      <c r="Q31" s="211">
        <f t="shared" si="17"/>
        <v>0</v>
      </c>
      <c r="R31" s="211">
        <f t="shared" si="17"/>
        <v>0</v>
      </c>
      <c r="S31" s="211">
        <f t="shared" si="17"/>
        <v>0</v>
      </c>
      <c r="T31" s="211">
        <f t="shared" si="17"/>
        <v>0</v>
      </c>
      <c r="U31" s="211">
        <f t="shared" si="17"/>
        <v>0</v>
      </c>
      <c r="V31" s="211">
        <f t="shared" si="17"/>
        <v>0</v>
      </c>
      <c r="W31" s="211">
        <f t="shared" si="17"/>
        <v>0</v>
      </c>
      <c r="X31" s="211">
        <f t="shared" si="17"/>
        <v>0</v>
      </c>
      <c r="Y31" s="211">
        <f t="shared" si="17"/>
        <v>0</v>
      </c>
      <c r="Z31" s="211">
        <f t="shared" si="18"/>
        <v>0</v>
      </c>
      <c r="AA31" s="211">
        <f t="shared" si="18"/>
        <v>0</v>
      </c>
      <c r="AB31" s="211">
        <f t="shared" si="18"/>
        <v>0</v>
      </c>
      <c r="AC31" s="211">
        <f t="shared" si="18"/>
        <v>0</v>
      </c>
      <c r="AD31" s="211">
        <f t="shared" si="18"/>
        <v>0</v>
      </c>
      <c r="AE31" s="211">
        <f t="shared" si="18"/>
        <v>0</v>
      </c>
      <c r="AF31" s="211">
        <f t="shared" si="18"/>
        <v>0</v>
      </c>
      <c r="AG31" s="211">
        <f t="shared" si="18"/>
        <v>0</v>
      </c>
      <c r="AH31" s="211">
        <f t="shared" si="18"/>
        <v>0</v>
      </c>
      <c r="AI31" s="211">
        <f t="shared" si="18"/>
        <v>0</v>
      </c>
      <c r="AJ31" s="211">
        <f t="shared" si="19"/>
        <v>0</v>
      </c>
      <c r="AK31" s="211">
        <f t="shared" si="19"/>
        <v>0</v>
      </c>
      <c r="AL31" s="211">
        <f t="shared" si="19"/>
        <v>0</v>
      </c>
      <c r="AM31" s="211">
        <f t="shared" si="19"/>
        <v>0</v>
      </c>
      <c r="AN31" s="211">
        <f t="shared" si="19"/>
        <v>0</v>
      </c>
      <c r="AO31" s="211">
        <f t="shared" si="19"/>
        <v>0</v>
      </c>
      <c r="AP31" s="211">
        <f t="shared" si="19"/>
        <v>0</v>
      </c>
      <c r="AQ31" s="211">
        <f t="shared" si="19"/>
        <v>0</v>
      </c>
      <c r="AR31" s="211">
        <f t="shared" si="19"/>
        <v>0</v>
      </c>
      <c r="AS31" s="211">
        <f t="shared" si="19"/>
        <v>0</v>
      </c>
      <c r="AT31" s="211">
        <f t="shared" si="20"/>
        <v>0</v>
      </c>
      <c r="AU31" s="211">
        <f t="shared" si="20"/>
        <v>0</v>
      </c>
      <c r="AV31" s="211">
        <f t="shared" si="20"/>
        <v>0</v>
      </c>
      <c r="AW31" s="211">
        <f t="shared" si="20"/>
        <v>0</v>
      </c>
      <c r="AX31" s="211">
        <f t="shared" si="20"/>
        <v>0</v>
      </c>
      <c r="AY31" s="211">
        <f t="shared" si="20"/>
        <v>0</v>
      </c>
      <c r="AZ31" s="211">
        <f t="shared" si="20"/>
        <v>0</v>
      </c>
      <c r="BA31" s="211">
        <f t="shared" si="20"/>
        <v>0</v>
      </c>
      <c r="BB31" s="211">
        <f t="shared" si="20"/>
        <v>0</v>
      </c>
      <c r="BC31" s="211">
        <f t="shared" si="20"/>
        <v>0</v>
      </c>
      <c r="BD31" s="211">
        <f t="shared" si="21"/>
        <v>0</v>
      </c>
      <c r="BE31" s="211">
        <f t="shared" si="21"/>
        <v>0</v>
      </c>
      <c r="BF31" s="211">
        <f t="shared" si="21"/>
        <v>0</v>
      </c>
      <c r="BG31" s="211">
        <f t="shared" si="21"/>
        <v>0</v>
      </c>
      <c r="BH31" s="211">
        <f t="shared" si="21"/>
        <v>0</v>
      </c>
      <c r="BI31" s="211">
        <f t="shared" si="21"/>
        <v>0</v>
      </c>
      <c r="BJ31" s="211">
        <f t="shared" si="21"/>
        <v>0</v>
      </c>
      <c r="BK31" s="211">
        <f t="shared" si="21"/>
        <v>0</v>
      </c>
      <c r="BL31" s="211">
        <f t="shared" si="21"/>
        <v>0</v>
      </c>
      <c r="BM31" s="211">
        <f t="shared" si="21"/>
        <v>0</v>
      </c>
      <c r="BN31" s="211">
        <f t="shared" si="22"/>
        <v>0</v>
      </c>
      <c r="BO31" s="211">
        <f t="shared" si="22"/>
        <v>0</v>
      </c>
      <c r="BP31" s="211">
        <f t="shared" si="22"/>
        <v>0</v>
      </c>
      <c r="BQ31" s="211">
        <f t="shared" si="22"/>
        <v>0</v>
      </c>
      <c r="BR31" s="211">
        <f t="shared" si="22"/>
        <v>0</v>
      </c>
      <c r="BS31" s="211">
        <f t="shared" si="22"/>
        <v>0</v>
      </c>
      <c r="BT31" s="211">
        <f t="shared" si="22"/>
        <v>0</v>
      </c>
      <c r="BU31" s="211">
        <f t="shared" si="22"/>
        <v>0</v>
      </c>
      <c r="BV31" s="211">
        <f t="shared" si="22"/>
        <v>0</v>
      </c>
      <c r="BW31" s="211">
        <f t="shared" si="22"/>
        <v>0</v>
      </c>
      <c r="BX31" s="211">
        <f t="shared" si="23"/>
        <v>0</v>
      </c>
      <c r="BY31" s="211">
        <f t="shared" si="23"/>
        <v>0</v>
      </c>
      <c r="BZ31" s="211">
        <f t="shared" si="23"/>
        <v>0</v>
      </c>
      <c r="CA31" s="211">
        <f t="shared" si="23"/>
        <v>0</v>
      </c>
      <c r="CB31" s="211">
        <f t="shared" si="23"/>
        <v>0</v>
      </c>
      <c r="CC31" s="211">
        <f t="shared" si="23"/>
        <v>0</v>
      </c>
      <c r="CD31" s="211">
        <f t="shared" si="23"/>
        <v>0</v>
      </c>
      <c r="CE31" s="211">
        <f t="shared" si="23"/>
        <v>0</v>
      </c>
      <c r="CF31" s="211">
        <f t="shared" si="23"/>
        <v>0</v>
      </c>
      <c r="CG31" s="211">
        <f t="shared" si="23"/>
        <v>0</v>
      </c>
      <c r="CH31" s="211">
        <f t="shared" si="24"/>
        <v>0</v>
      </c>
      <c r="CI31" s="211">
        <f t="shared" si="24"/>
        <v>0</v>
      </c>
      <c r="CJ31" s="211">
        <f t="shared" si="24"/>
        <v>0</v>
      </c>
      <c r="CK31" s="211">
        <f t="shared" si="24"/>
        <v>0</v>
      </c>
      <c r="CL31" s="211">
        <f t="shared" si="24"/>
        <v>0</v>
      </c>
      <c r="CM31" s="211">
        <f t="shared" si="24"/>
        <v>0</v>
      </c>
      <c r="CN31" s="211">
        <f t="shared" si="24"/>
        <v>0</v>
      </c>
      <c r="CO31" s="211">
        <f t="shared" si="24"/>
        <v>0</v>
      </c>
      <c r="CP31" s="211">
        <f t="shared" si="24"/>
        <v>0</v>
      </c>
      <c r="CQ31" s="211">
        <f t="shared" si="24"/>
        <v>0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0</v>
      </c>
      <c r="E32" s="204">
        <f>Income!E79</f>
        <v>0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0</v>
      </c>
      <c r="BE32" s="211">
        <f t="shared" si="21"/>
        <v>0</v>
      </c>
      <c r="BF32" s="211">
        <f t="shared" si="21"/>
        <v>0</v>
      </c>
      <c r="BG32" s="211">
        <f t="shared" si="21"/>
        <v>0</v>
      </c>
      <c r="BH32" s="211">
        <f t="shared" si="21"/>
        <v>0</v>
      </c>
      <c r="BI32" s="211">
        <f t="shared" si="21"/>
        <v>0</v>
      </c>
      <c r="BJ32" s="211">
        <f t="shared" si="21"/>
        <v>0</v>
      </c>
      <c r="BK32" s="211">
        <f t="shared" si="21"/>
        <v>0</v>
      </c>
      <c r="BL32" s="211">
        <f t="shared" si="21"/>
        <v>0</v>
      </c>
      <c r="BM32" s="211">
        <f t="shared" si="21"/>
        <v>0</v>
      </c>
      <c r="BN32" s="211">
        <f t="shared" si="22"/>
        <v>0</v>
      </c>
      <c r="BO32" s="211">
        <f t="shared" si="22"/>
        <v>0</v>
      </c>
      <c r="BP32" s="211">
        <f t="shared" si="22"/>
        <v>0</v>
      </c>
      <c r="BQ32" s="211">
        <f t="shared" si="22"/>
        <v>0</v>
      </c>
      <c r="BR32" s="211">
        <f t="shared" si="22"/>
        <v>0</v>
      </c>
      <c r="BS32" s="211">
        <f t="shared" si="22"/>
        <v>0</v>
      </c>
      <c r="BT32" s="211">
        <f t="shared" si="22"/>
        <v>0</v>
      </c>
      <c r="BU32" s="211">
        <f t="shared" si="22"/>
        <v>0</v>
      </c>
      <c r="BV32" s="211">
        <f t="shared" si="22"/>
        <v>0</v>
      </c>
      <c r="BW32" s="211">
        <f t="shared" si="22"/>
        <v>0</v>
      </c>
      <c r="BX32" s="211">
        <f t="shared" si="23"/>
        <v>0</v>
      </c>
      <c r="BY32" s="211">
        <f t="shared" si="23"/>
        <v>0</v>
      </c>
      <c r="BZ32" s="211">
        <f t="shared" si="23"/>
        <v>0</v>
      </c>
      <c r="CA32" s="211">
        <f t="shared" si="23"/>
        <v>0</v>
      </c>
      <c r="CB32" s="211">
        <f t="shared" si="23"/>
        <v>0</v>
      </c>
      <c r="CC32" s="211">
        <f t="shared" si="23"/>
        <v>0</v>
      </c>
      <c r="CD32" s="211">
        <f t="shared" si="23"/>
        <v>0</v>
      </c>
      <c r="CE32" s="211">
        <f t="shared" si="23"/>
        <v>0</v>
      </c>
      <c r="CF32" s="211">
        <f t="shared" si="23"/>
        <v>0</v>
      </c>
      <c r="CG32" s="211">
        <f t="shared" si="23"/>
        <v>0</v>
      </c>
      <c r="CH32" s="211">
        <f t="shared" si="24"/>
        <v>0</v>
      </c>
      <c r="CI32" s="211">
        <f t="shared" si="24"/>
        <v>0</v>
      </c>
      <c r="CJ32" s="211">
        <f t="shared" si="24"/>
        <v>0</v>
      </c>
      <c r="CK32" s="211">
        <f t="shared" si="24"/>
        <v>0</v>
      </c>
      <c r="CL32" s="211">
        <f t="shared" si="24"/>
        <v>0</v>
      </c>
      <c r="CM32" s="211">
        <f t="shared" si="24"/>
        <v>0</v>
      </c>
      <c r="CN32" s="211">
        <f t="shared" si="24"/>
        <v>0</v>
      </c>
      <c r="CO32" s="211">
        <f t="shared" si="24"/>
        <v>0</v>
      </c>
      <c r="CP32" s="211">
        <f t="shared" si="24"/>
        <v>0</v>
      </c>
      <c r="CQ32" s="211">
        <f t="shared" si="24"/>
        <v>0</v>
      </c>
      <c r="CR32" s="211">
        <f t="shared" si="25"/>
        <v>0</v>
      </c>
      <c r="CS32" s="211">
        <f t="shared" si="25"/>
        <v>0</v>
      </c>
      <c r="CT32" s="211">
        <f t="shared" si="25"/>
        <v>0</v>
      </c>
      <c r="CU32" s="211">
        <f t="shared" si="25"/>
        <v>0</v>
      </c>
      <c r="CV32" s="211">
        <f t="shared" si="25"/>
        <v>0</v>
      </c>
      <c r="CW32" s="211">
        <f t="shared" si="25"/>
        <v>0</v>
      </c>
      <c r="CX32" s="211">
        <f t="shared" si="25"/>
        <v>0</v>
      </c>
      <c r="CY32" s="211">
        <f t="shared" si="25"/>
        <v>0</v>
      </c>
      <c r="CZ32" s="211">
        <f t="shared" si="25"/>
        <v>0</v>
      </c>
      <c r="DA32" s="211">
        <f t="shared" si="25"/>
        <v>0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3600</v>
      </c>
      <c r="C34" s="204">
        <f>Income!C82</f>
        <v>9600</v>
      </c>
      <c r="D34" s="204">
        <f>Income!D82</f>
        <v>21600</v>
      </c>
      <c r="E34" s="204">
        <f>Income!E82</f>
        <v>40005</v>
      </c>
      <c r="F34" s="211">
        <f t="shared" si="16"/>
        <v>3600</v>
      </c>
      <c r="G34" s="211">
        <f t="shared" si="16"/>
        <v>3600</v>
      </c>
      <c r="H34" s="211">
        <f t="shared" si="16"/>
        <v>3600</v>
      </c>
      <c r="I34" s="211">
        <f t="shared" si="16"/>
        <v>3600</v>
      </c>
      <c r="J34" s="211">
        <f t="shared" si="16"/>
        <v>3600</v>
      </c>
      <c r="K34" s="211">
        <f t="shared" si="16"/>
        <v>3600</v>
      </c>
      <c r="L34" s="211">
        <f t="shared" si="16"/>
        <v>3600</v>
      </c>
      <c r="M34" s="211">
        <f t="shared" si="16"/>
        <v>3600</v>
      </c>
      <c r="N34" s="211">
        <f t="shared" si="16"/>
        <v>3600</v>
      </c>
      <c r="O34" s="211">
        <f t="shared" si="16"/>
        <v>3600</v>
      </c>
      <c r="P34" s="211">
        <f t="shared" si="17"/>
        <v>3600</v>
      </c>
      <c r="Q34" s="211">
        <f t="shared" si="17"/>
        <v>3600</v>
      </c>
      <c r="R34" s="211">
        <f t="shared" si="17"/>
        <v>3600</v>
      </c>
      <c r="S34" s="211">
        <f t="shared" si="17"/>
        <v>3600</v>
      </c>
      <c r="T34" s="211">
        <f t="shared" si="17"/>
        <v>3600</v>
      </c>
      <c r="U34" s="211">
        <f t="shared" si="17"/>
        <v>3600</v>
      </c>
      <c r="V34" s="211">
        <f t="shared" si="17"/>
        <v>3600</v>
      </c>
      <c r="W34" s="211">
        <f t="shared" si="17"/>
        <v>3600</v>
      </c>
      <c r="X34" s="211">
        <f t="shared" si="17"/>
        <v>3600</v>
      </c>
      <c r="Y34" s="211">
        <f t="shared" si="17"/>
        <v>3803.3898305084745</v>
      </c>
      <c r="Z34" s="211">
        <f t="shared" si="18"/>
        <v>4006.7796610169489</v>
      </c>
      <c r="AA34" s="211">
        <f t="shared" si="18"/>
        <v>4210.1694915254238</v>
      </c>
      <c r="AB34" s="211">
        <f t="shared" si="18"/>
        <v>4413.5593220338978</v>
      </c>
      <c r="AC34" s="211">
        <f t="shared" si="18"/>
        <v>4616.9491525423728</v>
      </c>
      <c r="AD34" s="211">
        <f t="shared" si="18"/>
        <v>4820.3389830508477</v>
      </c>
      <c r="AE34" s="211">
        <f t="shared" si="18"/>
        <v>5023.7288135593226</v>
      </c>
      <c r="AF34" s="211">
        <f t="shared" si="18"/>
        <v>5227.1186440677966</v>
      </c>
      <c r="AG34" s="211">
        <f t="shared" si="18"/>
        <v>5430.5084745762715</v>
      </c>
      <c r="AH34" s="211">
        <f t="shared" si="18"/>
        <v>5633.8983050847455</v>
      </c>
      <c r="AI34" s="211">
        <f t="shared" si="18"/>
        <v>5837.2881355932204</v>
      </c>
      <c r="AJ34" s="211">
        <f t="shared" si="19"/>
        <v>6040.6779661016953</v>
      </c>
      <c r="AK34" s="211">
        <f t="shared" si="19"/>
        <v>6244.0677966101694</v>
      </c>
      <c r="AL34" s="211">
        <f t="shared" si="19"/>
        <v>6447.4576271186443</v>
      </c>
      <c r="AM34" s="211">
        <f t="shared" si="19"/>
        <v>6650.8474576271183</v>
      </c>
      <c r="AN34" s="211">
        <f t="shared" si="19"/>
        <v>6854.2372881355932</v>
      </c>
      <c r="AO34" s="211">
        <f t="shared" si="19"/>
        <v>7057.6271186440681</v>
      </c>
      <c r="AP34" s="211">
        <f t="shared" si="19"/>
        <v>7261.016949152543</v>
      </c>
      <c r="AQ34" s="211">
        <f t="shared" si="19"/>
        <v>7464.406779661017</v>
      </c>
      <c r="AR34" s="211">
        <f t="shared" si="19"/>
        <v>7667.796610169491</v>
      </c>
      <c r="AS34" s="211">
        <f t="shared" si="19"/>
        <v>7871.1864406779659</v>
      </c>
      <c r="AT34" s="211">
        <f t="shared" si="20"/>
        <v>8074.5762711864409</v>
      </c>
      <c r="AU34" s="211">
        <f t="shared" si="20"/>
        <v>8277.966101694914</v>
      </c>
      <c r="AV34" s="211">
        <f t="shared" si="20"/>
        <v>8481.3559322033907</v>
      </c>
      <c r="AW34" s="211">
        <f t="shared" si="20"/>
        <v>8684.7457627118638</v>
      </c>
      <c r="AX34" s="211">
        <f t="shared" si="20"/>
        <v>8888.1355932203387</v>
      </c>
      <c r="AY34" s="211">
        <f t="shared" si="20"/>
        <v>9091.5254237288136</v>
      </c>
      <c r="AZ34" s="211">
        <f t="shared" si="20"/>
        <v>9294.9152542372885</v>
      </c>
      <c r="BA34" s="211">
        <f t="shared" si="20"/>
        <v>9498.3050847457635</v>
      </c>
      <c r="BB34" s="211">
        <f t="shared" si="20"/>
        <v>9840</v>
      </c>
      <c r="BC34" s="211">
        <f t="shared" si="20"/>
        <v>10320</v>
      </c>
      <c r="BD34" s="211">
        <f t="shared" si="21"/>
        <v>10800</v>
      </c>
      <c r="BE34" s="211">
        <f t="shared" si="21"/>
        <v>11280</v>
      </c>
      <c r="BF34" s="211">
        <f t="shared" si="21"/>
        <v>11760</v>
      </c>
      <c r="BG34" s="211">
        <f t="shared" si="21"/>
        <v>12240</v>
      </c>
      <c r="BH34" s="211">
        <f t="shared" si="21"/>
        <v>12720</v>
      </c>
      <c r="BI34" s="211">
        <f t="shared" si="21"/>
        <v>13200</v>
      </c>
      <c r="BJ34" s="211">
        <f t="shared" si="21"/>
        <v>13680</v>
      </c>
      <c r="BK34" s="211">
        <f t="shared" si="21"/>
        <v>14160</v>
      </c>
      <c r="BL34" s="211">
        <f t="shared" si="21"/>
        <v>14640</v>
      </c>
      <c r="BM34" s="211">
        <f t="shared" si="21"/>
        <v>15120</v>
      </c>
      <c r="BN34" s="211">
        <f t="shared" si="22"/>
        <v>15600</v>
      </c>
      <c r="BO34" s="211">
        <f t="shared" si="22"/>
        <v>16080</v>
      </c>
      <c r="BP34" s="211">
        <f t="shared" si="22"/>
        <v>16560</v>
      </c>
      <c r="BQ34" s="211">
        <f t="shared" si="22"/>
        <v>17040</v>
      </c>
      <c r="BR34" s="211">
        <f t="shared" si="22"/>
        <v>17520</v>
      </c>
      <c r="BS34" s="211">
        <f t="shared" si="22"/>
        <v>18000</v>
      </c>
      <c r="BT34" s="211">
        <f t="shared" si="22"/>
        <v>18480</v>
      </c>
      <c r="BU34" s="211">
        <f t="shared" si="22"/>
        <v>18960</v>
      </c>
      <c r="BV34" s="211">
        <f t="shared" si="22"/>
        <v>19440</v>
      </c>
      <c r="BW34" s="211">
        <f t="shared" si="22"/>
        <v>19920</v>
      </c>
      <c r="BX34" s="211">
        <f t="shared" si="23"/>
        <v>20400</v>
      </c>
      <c r="BY34" s="211">
        <f t="shared" si="23"/>
        <v>20880</v>
      </c>
      <c r="BZ34" s="211">
        <f t="shared" si="23"/>
        <v>21360</v>
      </c>
      <c r="CA34" s="211">
        <f t="shared" si="23"/>
        <v>22048.90243902439</v>
      </c>
      <c r="CB34" s="211">
        <f t="shared" si="23"/>
        <v>22946.707317073171</v>
      </c>
      <c r="CC34" s="211">
        <f t="shared" si="23"/>
        <v>23844.512195121952</v>
      </c>
      <c r="CD34" s="211">
        <f t="shared" si="23"/>
        <v>24742.317073170732</v>
      </c>
      <c r="CE34" s="211">
        <f t="shared" si="23"/>
        <v>25640.121951219513</v>
      </c>
      <c r="CF34" s="211">
        <f t="shared" si="23"/>
        <v>26537.926829268294</v>
      </c>
      <c r="CG34" s="211">
        <f t="shared" si="23"/>
        <v>27435.731707317074</v>
      </c>
      <c r="CH34" s="211">
        <f t="shared" si="24"/>
        <v>28333.536585365855</v>
      </c>
      <c r="CI34" s="211">
        <f t="shared" si="24"/>
        <v>29231.341463414632</v>
      </c>
      <c r="CJ34" s="211">
        <f t="shared" si="24"/>
        <v>30129.146341463413</v>
      </c>
      <c r="CK34" s="211">
        <f t="shared" si="24"/>
        <v>31026.951219512193</v>
      </c>
      <c r="CL34" s="211">
        <f t="shared" si="24"/>
        <v>31924.756097560974</v>
      </c>
      <c r="CM34" s="211">
        <f t="shared" si="24"/>
        <v>32822.560975609755</v>
      </c>
      <c r="CN34" s="211">
        <f t="shared" si="24"/>
        <v>33720.365853658535</v>
      </c>
      <c r="CO34" s="211">
        <f t="shared" si="24"/>
        <v>34618.170731707316</v>
      </c>
      <c r="CP34" s="211">
        <f t="shared" si="24"/>
        <v>35515.975609756097</v>
      </c>
      <c r="CQ34" s="211">
        <f t="shared" si="24"/>
        <v>36413.780487804877</v>
      </c>
      <c r="CR34" s="211">
        <f t="shared" si="25"/>
        <v>37311.585365853658</v>
      </c>
      <c r="CS34" s="211">
        <f t="shared" si="25"/>
        <v>38209.390243902439</v>
      </c>
      <c r="CT34" s="211">
        <f t="shared" si="25"/>
        <v>39107.195121951219</v>
      </c>
      <c r="CU34" s="211">
        <f t="shared" si="25"/>
        <v>40005</v>
      </c>
      <c r="CV34" s="211">
        <f t="shared" si="25"/>
        <v>40005</v>
      </c>
      <c r="CW34" s="211">
        <f t="shared" si="25"/>
        <v>40005</v>
      </c>
      <c r="CX34" s="211">
        <f t="shared" si="25"/>
        <v>40005</v>
      </c>
      <c r="CY34" s="211">
        <f t="shared" si="25"/>
        <v>40005</v>
      </c>
      <c r="CZ34" s="211">
        <f t="shared" si="25"/>
        <v>40005</v>
      </c>
      <c r="DA34" s="211">
        <f t="shared" si="25"/>
        <v>40005</v>
      </c>
    </row>
    <row r="35" spans="1:105">
      <c r="A35" s="202" t="str">
        <f>Income!A83</f>
        <v>Food transfer - official</v>
      </c>
      <c r="B35" s="204">
        <f>Income!B83</f>
        <v>686.23737645081746</v>
      </c>
      <c r="C35" s="204">
        <f>Income!C83</f>
        <v>686.23737645081746</v>
      </c>
      <c r="D35" s="204">
        <f>Income!D83</f>
        <v>686.23737645081746</v>
      </c>
      <c r="E35" s="204">
        <f>Income!E83</f>
        <v>428.89836028176097</v>
      </c>
      <c r="F35" s="211">
        <f t="shared" si="16"/>
        <v>686.23737645081746</v>
      </c>
      <c r="G35" s="211">
        <f t="shared" si="16"/>
        <v>686.23737645081746</v>
      </c>
      <c r="H35" s="211">
        <f t="shared" si="16"/>
        <v>686.23737645081746</v>
      </c>
      <c r="I35" s="211">
        <f t="shared" si="16"/>
        <v>686.23737645081746</v>
      </c>
      <c r="J35" s="211">
        <f t="shared" si="16"/>
        <v>686.23737645081746</v>
      </c>
      <c r="K35" s="211">
        <f t="shared" si="16"/>
        <v>686.23737645081746</v>
      </c>
      <c r="L35" s="211">
        <f t="shared" si="16"/>
        <v>686.23737645081746</v>
      </c>
      <c r="M35" s="211">
        <f t="shared" si="16"/>
        <v>686.23737645081746</v>
      </c>
      <c r="N35" s="211">
        <f t="shared" si="16"/>
        <v>686.23737645081746</v>
      </c>
      <c r="O35" s="211">
        <f t="shared" si="16"/>
        <v>686.23737645081746</v>
      </c>
      <c r="P35" s="211">
        <f t="shared" si="17"/>
        <v>686.23737645081746</v>
      </c>
      <c r="Q35" s="211">
        <f t="shared" si="17"/>
        <v>686.23737645081746</v>
      </c>
      <c r="R35" s="211">
        <f t="shared" si="17"/>
        <v>686.23737645081746</v>
      </c>
      <c r="S35" s="211">
        <f t="shared" si="17"/>
        <v>686.23737645081746</v>
      </c>
      <c r="T35" s="211">
        <f t="shared" si="17"/>
        <v>686.23737645081746</v>
      </c>
      <c r="U35" s="211">
        <f t="shared" si="17"/>
        <v>686.23737645081746</v>
      </c>
      <c r="V35" s="211">
        <f t="shared" si="17"/>
        <v>686.23737645081746</v>
      </c>
      <c r="W35" s="211">
        <f t="shared" si="17"/>
        <v>686.23737645081746</v>
      </c>
      <c r="X35" s="211">
        <f t="shared" si="17"/>
        <v>686.23737645081746</v>
      </c>
      <c r="Y35" s="211">
        <f t="shared" si="17"/>
        <v>686.23737645081746</v>
      </c>
      <c r="Z35" s="211">
        <f t="shared" si="18"/>
        <v>686.23737645081746</v>
      </c>
      <c r="AA35" s="211">
        <f t="shared" si="18"/>
        <v>686.23737645081746</v>
      </c>
      <c r="AB35" s="211">
        <f t="shared" si="18"/>
        <v>686.23737645081746</v>
      </c>
      <c r="AC35" s="211">
        <f t="shared" si="18"/>
        <v>686.23737645081746</v>
      </c>
      <c r="AD35" s="211">
        <f t="shared" si="18"/>
        <v>686.23737645081746</v>
      </c>
      <c r="AE35" s="211">
        <f t="shared" si="18"/>
        <v>686.23737645081746</v>
      </c>
      <c r="AF35" s="211">
        <f t="shared" si="18"/>
        <v>686.23737645081746</v>
      </c>
      <c r="AG35" s="211">
        <f t="shared" si="18"/>
        <v>686.23737645081746</v>
      </c>
      <c r="AH35" s="211">
        <f t="shared" si="18"/>
        <v>686.23737645081746</v>
      </c>
      <c r="AI35" s="211">
        <f t="shared" si="18"/>
        <v>686.23737645081746</v>
      </c>
      <c r="AJ35" s="211">
        <f t="shared" si="19"/>
        <v>686.23737645081746</v>
      </c>
      <c r="AK35" s="211">
        <f t="shared" si="19"/>
        <v>686.23737645081746</v>
      </c>
      <c r="AL35" s="211">
        <f t="shared" si="19"/>
        <v>686.23737645081746</v>
      </c>
      <c r="AM35" s="211">
        <f t="shared" si="19"/>
        <v>686.23737645081746</v>
      </c>
      <c r="AN35" s="211">
        <f t="shared" si="19"/>
        <v>686.23737645081746</v>
      </c>
      <c r="AO35" s="211">
        <f t="shared" si="19"/>
        <v>686.23737645081746</v>
      </c>
      <c r="AP35" s="211">
        <f t="shared" si="19"/>
        <v>686.23737645081746</v>
      </c>
      <c r="AQ35" s="211">
        <f t="shared" si="19"/>
        <v>686.23737645081746</v>
      </c>
      <c r="AR35" s="211">
        <f t="shared" si="19"/>
        <v>686.23737645081746</v>
      </c>
      <c r="AS35" s="211">
        <f t="shared" si="19"/>
        <v>686.23737645081746</v>
      </c>
      <c r="AT35" s="211">
        <f t="shared" si="20"/>
        <v>686.23737645081746</v>
      </c>
      <c r="AU35" s="211">
        <f t="shared" si="20"/>
        <v>686.23737645081746</v>
      </c>
      <c r="AV35" s="211">
        <f t="shared" si="20"/>
        <v>686.23737645081746</v>
      </c>
      <c r="AW35" s="211">
        <f t="shared" si="20"/>
        <v>686.23737645081746</v>
      </c>
      <c r="AX35" s="211">
        <f t="shared" si="20"/>
        <v>686.23737645081746</v>
      </c>
      <c r="AY35" s="211">
        <f t="shared" si="20"/>
        <v>686.23737645081746</v>
      </c>
      <c r="AZ35" s="211">
        <f t="shared" si="20"/>
        <v>686.23737645081746</v>
      </c>
      <c r="BA35" s="211">
        <f t="shared" si="20"/>
        <v>686.23737645081746</v>
      </c>
      <c r="BB35" s="211">
        <f t="shared" si="20"/>
        <v>686.23737645081746</v>
      </c>
      <c r="BC35" s="211">
        <f t="shared" si="20"/>
        <v>686.23737645081746</v>
      </c>
      <c r="BD35" s="211">
        <f t="shared" si="21"/>
        <v>686.23737645081746</v>
      </c>
      <c r="BE35" s="211">
        <f t="shared" si="21"/>
        <v>686.23737645081746</v>
      </c>
      <c r="BF35" s="211">
        <f t="shared" si="21"/>
        <v>686.23737645081746</v>
      </c>
      <c r="BG35" s="211">
        <f t="shared" si="21"/>
        <v>686.23737645081746</v>
      </c>
      <c r="BH35" s="211">
        <f t="shared" si="21"/>
        <v>686.23737645081746</v>
      </c>
      <c r="BI35" s="211">
        <f t="shared" si="21"/>
        <v>686.23737645081746</v>
      </c>
      <c r="BJ35" s="211">
        <f t="shared" si="21"/>
        <v>686.23737645081746</v>
      </c>
      <c r="BK35" s="211">
        <f t="shared" si="21"/>
        <v>686.23737645081746</v>
      </c>
      <c r="BL35" s="211">
        <f t="shared" si="21"/>
        <v>686.23737645081746</v>
      </c>
      <c r="BM35" s="211">
        <f t="shared" si="21"/>
        <v>686.23737645081746</v>
      </c>
      <c r="BN35" s="211">
        <f t="shared" si="22"/>
        <v>686.23737645081746</v>
      </c>
      <c r="BO35" s="211">
        <f t="shared" si="22"/>
        <v>686.23737645081746</v>
      </c>
      <c r="BP35" s="211">
        <f t="shared" si="22"/>
        <v>686.23737645081746</v>
      </c>
      <c r="BQ35" s="211">
        <f t="shared" si="22"/>
        <v>686.23737645081746</v>
      </c>
      <c r="BR35" s="211">
        <f t="shared" si="22"/>
        <v>686.23737645081746</v>
      </c>
      <c r="BS35" s="211">
        <f t="shared" si="22"/>
        <v>686.23737645081746</v>
      </c>
      <c r="BT35" s="211">
        <f t="shared" si="22"/>
        <v>686.23737645081746</v>
      </c>
      <c r="BU35" s="211">
        <f t="shared" si="22"/>
        <v>686.23737645081746</v>
      </c>
      <c r="BV35" s="211">
        <f t="shared" si="22"/>
        <v>686.23737645081746</v>
      </c>
      <c r="BW35" s="211">
        <f t="shared" si="22"/>
        <v>686.23737645081746</v>
      </c>
      <c r="BX35" s="211">
        <f t="shared" si="23"/>
        <v>686.23737645081746</v>
      </c>
      <c r="BY35" s="211">
        <f t="shared" si="23"/>
        <v>686.23737645081746</v>
      </c>
      <c r="BZ35" s="211">
        <f t="shared" si="23"/>
        <v>686.23737645081746</v>
      </c>
      <c r="CA35" s="211">
        <f t="shared" si="23"/>
        <v>679.96081508084046</v>
      </c>
      <c r="CB35" s="211">
        <f t="shared" si="23"/>
        <v>667.40769234088646</v>
      </c>
      <c r="CC35" s="211">
        <f t="shared" si="23"/>
        <v>654.85456960093256</v>
      </c>
      <c r="CD35" s="211">
        <f t="shared" si="23"/>
        <v>642.30144686097856</v>
      </c>
      <c r="CE35" s="211">
        <f t="shared" si="23"/>
        <v>629.74832412102455</v>
      </c>
      <c r="CF35" s="211">
        <f t="shared" si="23"/>
        <v>617.19520138107055</v>
      </c>
      <c r="CG35" s="211">
        <f t="shared" si="23"/>
        <v>604.64207864111665</v>
      </c>
      <c r="CH35" s="211">
        <f t="shared" si="24"/>
        <v>592.08895590116265</v>
      </c>
      <c r="CI35" s="211">
        <f t="shared" si="24"/>
        <v>579.53583316120864</v>
      </c>
      <c r="CJ35" s="211">
        <f t="shared" si="24"/>
        <v>566.98271042125475</v>
      </c>
      <c r="CK35" s="211">
        <f t="shared" si="24"/>
        <v>554.42958768130075</v>
      </c>
      <c r="CL35" s="211">
        <f t="shared" si="24"/>
        <v>541.87646494134674</v>
      </c>
      <c r="CM35" s="211">
        <f t="shared" si="24"/>
        <v>529.32334220139273</v>
      </c>
      <c r="CN35" s="211">
        <f t="shared" si="24"/>
        <v>516.77021946143873</v>
      </c>
      <c r="CO35" s="211">
        <f t="shared" si="24"/>
        <v>504.21709672148484</v>
      </c>
      <c r="CP35" s="211">
        <f t="shared" si="24"/>
        <v>491.66397398153083</v>
      </c>
      <c r="CQ35" s="211">
        <f t="shared" si="24"/>
        <v>479.11085124157682</v>
      </c>
      <c r="CR35" s="211">
        <f t="shared" si="25"/>
        <v>466.55772850162288</v>
      </c>
      <c r="CS35" s="211">
        <f t="shared" si="25"/>
        <v>454.00460576166893</v>
      </c>
      <c r="CT35" s="211">
        <f t="shared" si="25"/>
        <v>441.45148302171492</v>
      </c>
      <c r="CU35" s="211">
        <f t="shared" si="25"/>
        <v>428.89836028176097</v>
      </c>
      <c r="CV35" s="211">
        <f t="shared" si="25"/>
        <v>428.89836028176097</v>
      </c>
      <c r="CW35" s="211">
        <f t="shared" si="25"/>
        <v>428.89836028176097</v>
      </c>
      <c r="CX35" s="211">
        <f t="shared" si="25"/>
        <v>428.89836028176097</v>
      </c>
      <c r="CY35" s="211">
        <f t="shared" si="25"/>
        <v>428.89836028176097</v>
      </c>
      <c r="CZ35" s="211">
        <f t="shared" si="25"/>
        <v>428.89836028176097</v>
      </c>
      <c r="DA35" s="211">
        <f t="shared" si="25"/>
        <v>428.89836028176097</v>
      </c>
    </row>
    <row r="36" spans="1:105">
      <c r="A36" s="202" t="str">
        <f>Income!A85</f>
        <v>Cash transfer - official</v>
      </c>
      <c r="B36" s="204">
        <f>Income!B85</f>
        <v>15719.999999999996</v>
      </c>
      <c r="C36" s="204">
        <f>Income!C85</f>
        <v>15719.999999999996</v>
      </c>
      <c r="D36" s="204">
        <f>Income!D85</f>
        <v>15719.999999999996</v>
      </c>
      <c r="E36" s="204">
        <f>Income!E85</f>
        <v>17400</v>
      </c>
      <c r="F36" s="211">
        <f t="shared" si="16"/>
        <v>15719.999999999996</v>
      </c>
      <c r="G36" s="211">
        <f t="shared" si="16"/>
        <v>15719.999999999996</v>
      </c>
      <c r="H36" s="211">
        <f t="shared" si="16"/>
        <v>15719.999999999996</v>
      </c>
      <c r="I36" s="211">
        <f t="shared" si="16"/>
        <v>15719.999999999996</v>
      </c>
      <c r="J36" s="211">
        <f t="shared" si="16"/>
        <v>15719.999999999996</v>
      </c>
      <c r="K36" s="211">
        <f t="shared" si="16"/>
        <v>15719.999999999996</v>
      </c>
      <c r="L36" s="211">
        <f t="shared" si="16"/>
        <v>15719.999999999996</v>
      </c>
      <c r="M36" s="211">
        <f t="shared" si="16"/>
        <v>15719.999999999996</v>
      </c>
      <c r="N36" s="211">
        <f t="shared" si="16"/>
        <v>15719.999999999996</v>
      </c>
      <c r="O36" s="211">
        <f t="shared" si="16"/>
        <v>15719.999999999996</v>
      </c>
      <c r="P36" s="211">
        <f t="shared" si="16"/>
        <v>15719.999999999996</v>
      </c>
      <c r="Q36" s="211">
        <f t="shared" si="16"/>
        <v>15719.999999999996</v>
      </c>
      <c r="R36" s="211">
        <f t="shared" si="16"/>
        <v>15719.999999999996</v>
      </c>
      <c r="S36" s="211">
        <f t="shared" si="16"/>
        <v>15719.999999999996</v>
      </c>
      <c r="T36" s="211">
        <f t="shared" si="16"/>
        <v>15719.999999999996</v>
      </c>
      <c r="U36" s="211">
        <f t="shared" si="16"/>
        <v>15719.999999999996</v>
      </c>
      <c r="V36" s="211">
        <f t="shared" si="17"/>
        <v>15719.999999999996</v>
      </c>
      <c r="W36" s="211">
        <f t="shared" si="17"/>
        <v>15719.999999999996</v>
      </c>
      <c r="X36" s="211">
        <f t="shared" si="17"/>
        <v>15719.999999999996</v>
      </c>
      <c r="Y36" s="211">
        <f t="shared" si="17"/>
        <v>15719.999999999996</v>
      </c>
      <c r="Z36" s="211">
        <f t="shared" si="17"/>
        <v>15719.999999999996</v>
      </c>
      <c r="AA36" s="211">
        <f t="shared" si="17"/>
        <v>15719.999999999996</v>
      </c>
      <c r="AB36" s="211">
        <f t="shared" si="17"/>
        <v>15719.999999999996</v>
      </c>
      <c r="AC36" s="211">
        <f t="shared" si="17"/>
        <v>15719.999999999996</v>
      </c>
      <c r="AD36" s="211">
        <f t="shared" si="17"/>
        <v>15719.999999999996</v>
      </c>
      <c r="AE36" s="211">
        <f t="shared" si="17"/>
        <v>15719.999999999996</v>
      </c>
      <c r="AF36" s="211">
        <f t="shared" si="18"/>
        <v>15719.999999999996</v>
      </c>
      <c r="AG36" s="211">
        <f t="shared" si="18"/>
        <v>15719.999999999996</v>
      </c>
      <c r="AH36" s="211">
        <f t="shared" si="18"/>
        <v>15719.999999999996</v>
      </c>
      <c r="AI36" s="211">
        <f t="shared" si="18"/>
        <v>15719.999999999996</v>
      </c>
      <c r="AJ36" s="211">
        <f t="shared" si="18"/>
        <v>15719.999999999996</v>
      </c>
      <c r="AK36" s="211">
        <f t="shared" si="18"/>
        <v>15719.999999999996</v>
      </c>
      <c r="AL36" s="211">
        <f t="shared" si="18"/>
        <v>15719.999999999996</v>
      </c>
      <c r="AM36" s="211">
        <f t="shared" si="18"/>
        <v>15719.999999999996</v>
      </c>
      <c r="AN36" s="211">
        <f t="shared" si="18"/>
        <v>15719.999999999996</v>
      </c>
      <c r="AO36" s="211">
        <f t="shared" si="18"/>
        <v>15719.999999999996</v>
      </c>
      <c r="AP36" s="211">
        <f t="shared" si="19"/>
        <v>15719.999999999996</v>
      </c>
      <c r="AQ36" s="211">
        <f t="shared" si="19"/>
        <v>15719.999999999996</v>
      </c>
      <c r="AR36" s="211">
        <f t="shared" si="19"/>
        <v>15719.999999999996</v>
      </c>
      <c r="AS36" s="211">
        <f t="shared" si="19"/>
        <v>15719.999999999996</v>
      </c>
      <c r="AT36" s="211">
        <f t="shared" si="19"/>
        <v>15719.999999999996</v>
      </c>
      <c r="AU36" s="211">
        <f t="shared" si="19"/>
        <v>15719.999999999996</v>
      </c>
      <c r="AV36" s="211">
        <f t="shared" si="19"/>
        <v>15719.999999999996</v>
      </c>
      <c r="AW36" s="211">
        <f t="shared" si="19"/>
        <v>15719.999999999996</v>
      </c>
      <c r="AX36" s="211">
        <f t="shared" si="19"/>
        <v>15719.999999999996</v>
      </c>
      <c r="AY36" s="211">
        <f t="shared" si="19"/>
        <v>15719.999999999996</v>
      </c>
      <c r="AZ36" s="211">
        <f t="shared" si="20"/>
        <v>15719.999999999996</v>
      </c>
      <c r="BA36" s="211">
        <f t="shared" si="20"/>
        <v>15719.999999999996</v>
      </c>
      <c r="BB36" s="211">
        <f t="shared" si="20"/>
        <v>15719.999999999996</v>
      </c>
      <c r="BC36" s="211">
        <f t="shared" si="20"/>
        <v>15719.999999999996</v>
      </c>
      <c r="BD36" s="211">
        <f t="shared" si="20"/>
        <v>15719.999999999996</v>
      </c>
      <c r="BE36" s="211">
        <f t="shared" si="20"/>
        <v>15719.999999999996</v>
      </c>
      <c r="BF36" s="211">
        <f t="shared" si="20"/>
        <v>15719.999999999996</v>
      </c>
      <c r="BG36" s="211">
        <f t="shared" si="20"/>
        <v>15719.999999999996</v>
      </c>
      <c r="BH36" s="211">
        <f t="shared" si="20"/>
        <v>15719.999999999996</v>
      </c>
      <c r="BI36" s="211">
        <f t="shared" si="20"/>
        <v>15719.999999999996</v>
      </c>
      <c r="BJ36" s="211">
        <f t="shared" si="21"/>
        <v>15719.999999999996</v>
      </c>
      <c r="BK36" s="211">
        <f t="shared" si="21"/>
        <v>15719.999999999996</v>
      </c>
      <c r="BL36" s="211">
        <f t="shared" si="21"/>
        <v>15719.999999999996</v>
      </c>
      <c r="BM36" s="211">
        <f t="shared" si="21"/>
        <v>15719.999999999996</v>
      </c>
      <c r="BN36" s="211">
        <f t="shared" si="21"/>
        <v>15719.999999999996</v>
      </c>
      <c r="BO36" s="211">
        <f t="shared" si="21"/>
        <v>15719.999999999996</v>
      </c>
      <c r="BP36" s="211">
        <f t="shared" si="21"/>
        <v>15719.999999999996</v>
      </c>
      <c r="BQ36" s="211">
        <f t="shared" si="21"/>
        <v>15719.999999999996</v>
      </c>
      <c r="BR36" s="211">
        <f t="shared" si="21"/>
        <v>15719.999999999996</v>
      </c>
      <c r="BS36" s="211">
        <f t="shared" si="21"/>
        <v>15719.999999999996</v>
      </c>
      <c r="BT36" s="211">
        <f t="shared" si="22"/>
        <v>15719.999999999996</v>
      </c>
      <c r="BU36" s="211">
        <f t="shared" si="22"/>
        <v>15719.999999999996</v>
      </c>
      <c r="BV36" s="211">
        <f t="shared" si="22"/>
        <v>15719.999999999996</v>
      </c>
      <c r="BW36" s="211">
        <f t="shared" si="22"/>
        <v>15719.999999999996</v>
      </c>
      <c r="BX36" s="211">
        <f t="shared" si="22"/>
        <v>15719.999999999996</v>
      </c>
      <c r="BY36" s="211">
        <f t="shared" si="22"/>
        <v>15719.999999999996</v>
      </c>
      <c r="BZ36" s="211">
        <f t="shared" si="22"/>
        <v>15719.999999999996</v>
      </c>
      <c r="CA36" s="211">
        <f t="shared" si="22"/>
        <v>15760.975609756095</v>
      </c>
      <c r="CB36" s="211">
        <f t="shared" si="22"/>
        <v>15842.92682926829</v>
      </c>
      <c r="CC36" s="211">
        <f t="shared" si="22"/>
        <v>15924.878048780485</v>
      </c>
      <c r="CD36" s="211">
        <f t="shared" si="23"/>
        <v>16006.82926829268</v>
      </c>
      <c r="CE36" s="211">
        <f t="shared" si="23"/>
        <v>16088.780487804876</v>
      </c>
      <c r="CF36" s="211">
        <f t="shared" si="23"/>
        <v>16170.731707317071</v>
      </c>
      <c r="CG36" s="211">
        <f t="shared" si="23"/>
        <v>16252.682926829266</v>
      </c>
      <c r="CH36" s="211">
        <f t="shared" si="23"/>
        <v>16334.634146341461</v>
      </c>
      <c r="CI36" s="211">
        <f t="shared" si="23"/>
        <v>16416.585365853658</v>
      </c>
      <c r="CJ36" s="211">
        <f t="shared" si="23"/>
        <v>16498.536585365851</v>
      </c>
      <c r="CK36" s="211">
        <f t="shared" si="23"/>
        <v>16580.487804878048</v>
      </c>
      <c r="CL36" s="211">
        <f t="shared" si="23"/>
        <v>16662.439024390242</v>
      </c>
      <c r="CM36" s="211">
        <f t="shared" si="23"/>
        <v>16744.390243902439</v>
      </c>
      <c r="CN36" s="211">
        <f t="shared" si="24"/>
        <v>16826.341463414632</v>
      </c>
      <c r="CO36" s="211">
        <f t="shared" si="24"/>
        <v>16908.292682926829</v>
      </c>
      <c r="CP36" s="211">
        <f t="shared" si="24"/>
        <v>16990.243902439022</v>
      </c>
      <c r="CQ36" s="211">
        <f t="shared" si="24"/>
        <v>17072.195121951219</v>
      </c>
      <c r="CR36" s="211">
        <f t="shared" si="24"/>
        <v>17154.146341463413</v>
      </c>
      <c r="CS36" s="211">
        <f t="shared" si="24"/>
        <v>17236.09756097561</v>
      </c>
      <c r="CT36" s="211">
        <f t="shared" si="24"/>
        <v>17318.048780487807</v>
      </c>
      <c r="CU36" s="211">
        <f t="shared" si="24"/>
        <v>17400</v>
      </c>
      <c r="CV36" s="211">
        <f t="shared" si="24"/>
        <v>17400</v>
      </c>
      <c r="CW36" s="211">
        <f t="shared" si="24"/>
        <v>17400</v>
      </c>
      <c r="CX36" s="211">
        <f t="shared" si="25"/>
        <v>17400</v>
      </c>
      <c r="CY36" s="211">
        <f t="shared" si="25"/>
        <v>17400</v>
      </c>
      <c r="CZ36" s="211">
        <f t="shared" si="25"/>
        <v>17400</v>
      </c>
      <c r="DA36" s="211">
        <f t="shared" si="25"/>
        <v>17400</v>
      </c>
    </row>
    <row r="37" spans="1:105">
      <c r="A37" s="202" t="str">
        <f>Income!A86</f>
        <v>Cash transfer - gifts</v>
      </c>
      <c r="B37" s="204">
        <f>Income!B86</f>
        <v>6000</v>
      </c>
      <c r="C37" s="204">
        <f>Income!C86</f>
        <v>7800</v>
      </c>
      <c r="D37" s="204">
        <f>Income!D86</f>
        <v>0</v>
      </c>
      <c r="E37" s="204">
        <f>Income!E86</f>
        <v>0</v>
      </c>
      <c r="F37" s="211">
        <f t="shared" si="16"/>
        <v>6000</v>
      </c>
      <c r="G37" s="211">
        <f t="shared" si="16"/>
        <v>6000</v>
      </c>
      <c r="H37" s="211">
        <f t="shared" si="16"/>
        <v>6000</v>
      </c>
      <c r="I37" s="211">
        <f t="shared" si="16"/>
        <v>6000</v>
      </c>
      <c r="J37" s="211">
        <f t="shared" si="16"/>
        <v>6000</v>
      </c>
      <c r="K37" s="211">
        <f t="shared" si="16"/>
        <v>6000</v>
      </c>
      <c r="L37" s="211">
        <f t="shared" si="16"/>
        <v>6000</v>
      </c>
      <c r="M37" s="211">
        <f t="shared" si="16"/>
        <v>6000</v>
      </c>
      <c r="N37" s="211">
        <f t="shared" si="16"/>
        <v>6000</v>
      </c>
      <c r="O37" s="211">
        <f t="shared" si="16"/>
        <v>6000</v>
      </c>
      <c r="P37" s="211">
        <f t="shared" si="17"/>
        <v>6000</v>
      </c>
      <c r="Q37" s="211">
        <f t="shared" si="17"/>
        <v>6000</v>
      </c>
      <c r="R37" s="211">
        <f t="shared" si="17"/>
        <v>6000</v>
      </c>
      <c r="S37" s="211">
        <f t="shared" si="17"/>
        <v>6000</v>
      </c>
      <c r="T37" s="211">
        <f t="shared" si="17"/>
        <v>6000</v>
      </c>
      <c r="U37" s="211">
        <f t="shared" si="17"/>
        <v>6000</v>
      </c>
      <c r="V37" s="211">
        <f t="shared" si="17"/>
        <v>6000</v>
      </c>
      <c r="W37" s="211">
        <f t="shared" si="17"/>
        <v>6000</v>
      </c>
      <c r="X37" s="211">
        <f t="shared" si="17"/>
        <v>6000</v>
      </c>
      <c r="Y37" s="211">
        <f t="shared" si="17"/>
        <v>6061.0169491525421</v>
      </c>
      <c r="Z37" s="211">
        <f t="shared" si="18"/>
        <v>6122.0338983050851</v>
      </c>
      <c r="AA37" s="211">
        <f t="shared" si="18"/>
        <v>6183.0508474576272</v>
      </c>
      <c r="AB37" s="211">
        <f t="shared" si="18"/>
        <v>6244.0677966101694</v>
      </c>
      <c r="AC37" s="211">
        <f t="shared" si="18"/>
        <v>6305.0847457627115</v>
      </c>
      <c r="AD37" s="211">
        <f t="shared" si="18"/>
        <v>6366.1016949152545</v>
      </c>
      <c r="AE37" s="211">
        <f t="shared" si="18"/>
        <v>6427.1186440677966</v>
      </c>
      <c r="AF37" s="211">
        <f t="shared" si="18"/>
        <v>6488.1355932203387</v>
      </c>
      <c r="AG37" s="211">
        <f t="shared" si="18"/>
        <v>6549.1525423728817</v>
      </c>
      <c r="AH37" s="211">
        <f t="shared" si="18"/>
        <v>6610.1694915254238</v>
      </c>
      <c r="AI37" s="211">
        <f t="shared" si="18"/>
        <v>6671.1864406779659</v>
      </c>
      <c r="AJ37" s="211">
        <f t="shared" si="19"/>
        <v>6732.203389830509</v>
      </c>
      <c r="AK37" s="211">
        <f t="shared" si="19"/>
        <v>6793.2203389830511</v>
      </c>
      <c r="AL37" s="211">
        <f t="shared" si="19"/>
        <v>6854.2372881355932</v>
      </c>
      <c r="AM37" s="211">
        <f t="shared" si="19"/>
        <v>6915.2542372881353</v>
      </c>
      <c r="AN37" s="211">
        <f t="shared" si="19"/>
        <v>6976.2711864406783</v>
      </c>
      <c r="AO37" s="211">
        <f t="shared" si="19"/>
        <v>7037.2881355932204</v>
      </c>
      <c r="AP37" s="211">
        <f t="shared" si="19"/>
        <v>7098.3050847457625</v>
      </c>
      <c r="AQ37" s="211">
        <f t="shared" si="19"/>
        <v>7159.3220338983047</v>
      </c>
      <c r="AR37" s="211">
        <f t="shared" si="19"/>
        <v>7220.3389830508477</v>
      </c>
      <c r="AS37" s="211">
        <f t="shared" si="19"/>
        <v>7281.3559322033898</v>
      </c>
      <c r="AT37" s="211">
        <f t="shared" si="20"/>
        <v>7342.3728813559319</v>
      </c>
      <c r="AU37" s="211">
        <f t="shared" si="20"/>
        <v>7403.3898305084749</v>
      </c>
      <c r="AV37" s="211">
        <f t="shared" si="20"/>
        <v>7464.406779661017</v>
      </c>
      <c r="AW37" s="211">
        <f t="shared" si="20"/>
        <v>7525.4237288135591</v>
      </c>
      <c r="AX37" s="211">
        <f t="shared" si="20"/>
        <v>7586.4406779661022</v>
      </c>
      <c r="AY37" s="211">
        <f t="shared" si="20"/>
        <v>7647.4576271186443</v>
      </c>
      <c r="AZ37" s="211">
        <f t="shared" si="20"/>
        <v>7708.4745762711864</v>
      </c>
      <c r="BA37" s="211">
        <f t="shared" si="20"/>
        <v>7769.4915254237285</v>
      </c>
      <c r="BB37" s="211">
        <f t="shared" si="20"/>
        <v>7644</v>
      </c>
      <c r="BC37" s="211">
        <f t="shared" si="20"/>
        <v>7332</v>
      </c>
      <c r="BD37" s="211">
        <f t="shared" si="21"/>
        <v>7020</v>
      </c>
      <c r="BE37" s="211">
        <f t="shared" si="21"/>
        <v>6708</v>
      </c>
      <c r="BF37" s="211">
        <f t="shared" si="21"/>
        <v>6396</v>
      </c>
      <c r="BG37" s="211">
        <f t="shared" si="21"/>
        <v>6084</v>
      </c>
      <c r="BH37" s="211">
        <f t="shared" si="21"/>
        <v>5772</v>
      </c>
      <c r="BI37" s="211">
        <f t="shared" si="21"/>
        <v>5460</v>
      </c>
      <c r="BJ37" s="211">
        <f t="shared" si="21"/>
        <v>5148</v>
      </c>
      <c r="BK37" s="211">
        <f t="shared" si="21"/>
        <v>4836</v>
      </c>
      <c r="BL37" s="211">
        <f t="shared" si="21"/>
        <v>4524</v>
      </c>
      <c r="BM37" s="211">
        <f t="shared" si="21"/>
        <v>4212</v>
      </c>
      <c r="BN37" s="211">
        <f t="shared" si="22"/>
        <v>3900</v>
      </c>
      <c r="BO37" s="211">
        <f t="shared" si="22"/>
        <v>3588</v>
      </c>
      <c r="BP37" s="211">
        <f t="shared" si="22"/>
        <v>3276</v>
      </c>
      <c r="BQ37" s="211">
        <f t="shared" si="22"/>
        <v>2964</v>
      </c>
      <c r="BR37" s="211">
        <f t="shared" si="22"/>
        <v>2652</v>
      </c>
      <c r="BS37" s="211">
        <f t="shared" si="22"/>
        <v>2340</v>
      </c>
      <c r="BT37" s="211">
        <f t="shared" si="22"/>
        <v>2028</v>
      </c>
      <c r="BU37" s="211">
        <f t="shared" si="22"/>
        <v>1716</v>
      </c>
      <c r="BV37" s="211">
        <f t="shared" si="22"/>
        <v>1404</v>
      </c>
      <c r="BW37" s="211">
        <f t="shared" si="22"/>
        <v>1092</v>
      </c>
      <c r="BX37" s="211">
        <f t="shared" si="23"/>
        <v>780</v>
      </c>
      <c r="BY37" s="211">
        <f t="shared" si="23"/>
        <v>468</v>
      </c>
      <c r="BZ37" s="211">
        <f t="shared" si="23"/>
        <v>156</v>
      </c>
      <c r="CA37" s="211">
        <f t="shared" si="23"/>
        <v>0</v>
      </c>
      <c r="CB37" s="211">
        <f t="shared" si="23"/>
        <v>0</v>
      </c>
      <c r="CC37" s="211">
        <f t="shared" si="23"/>
        <v>0</v>
      </c>
      <c r="CD37" s="211">
        <f t="shared" si="23"/>
        <v>0</v>
      </c>
      <c r="CE37" s="211">
        <f t="shared" si="23"/>
        <v>0</v>
      </c>
      <c r="CF37" s="211">
        <f t="shared" si="23"/>
        <v>0</v>
      </c>
      <c r="CG37" s="211">
        <f t="shared" si="23"/>
        <v>0</v>
      </c>
      <c r="CH37" s="211">
        <f t="shared" si="24"/>
        <v>0</v>
      </c>
      <c r="CI37" s="211">
        <f t="shared" si="24"/>
        <v>0</v>
      </c>
      <c r="CJ37" s="211">
        <f t="shared" si="24"/>
        <v>0</v>
      </c>
      <c r="CK37" s="211">
        <f t="shared" si="24"/>
        <v>0</v>
      </c>
      <c r="CL37" s="211">
        <f t="shared" si="24"/>
        <v>0</v>
      </c>
      <c r="CM37" s="211">
        <f t="shared" si="24"/>
        <v>0</v>
      </c>
      <c r="CN37" s="211">
        <f t="shared" si="24"/>
        <v>0</v>
      </c>
      <c r="CO37" s="211">
        <f t="shared" si="24"/>
        <v>0</v>
      </c>
      <c r="CP37" s="211">
        <f t="shared" si="24"/>
        <v>0</v>
      </c>
      <c r="CQ37" s="211">
        <f t="shared" si="24"/>
        <v>0</v>
      </c>
      <c r="CR37" s="211">
        <f t="shared" si="25"/>
        <v>0</v>
      </c>
      <c r="CS37" s="211">
        <f t="shared" si="25"/>
        <v>0</v>
      </c>
      <c r="CT37" s="211">
        <f t="shared" si="25"/>
        <v>0</v>
      </c>
      <c r="CU37" s="211">
        <f t="shared" si="25"/>
        <v>0</v>
      </c>
      <c r="CV37" s="211">
        <f t="shared" si="25"/>
        <v>0</v>
      </c>
      <c r="CW37" s="211">
        <f t="shared" si="25"/>
        <v>0</v>
      </c>
      <c r="CX37" s="211">
        <f t="shared" si="25"/>
        <v>0</v>
      </c>
      <c r="CY37" s="211">
        <f t="shared" si="25"/>
        <v>0</v>
      </c>
      <c r="CZ37" s="211">
        <f t="shared" si="25"/>
        <v>0</v>
      </c>
      <c r="DA37" s="211">
        <f t="shared" si="25"/>
        <v>0</v>
      </c>
    </row>
    <row r="38" spans="1:105">
      <c r="A38" s="202" t="str">
        <f>Income!A88</f>
        <v>TOTAL</v>
      </c>
      <c r="B38" s="204">
        <f>Income!B88</f>
        <v>35699.906059715817</v>
      </c>
      <c r="C38" s="204">
        <f>Income!C88</f>
        <v>46216.780040925907</v>
      </c>
      <c r="D38" s="204">
        <f>Income!D88</f>
        <v>56985.095333186182</v>
      </c>
      <c r="E38" s="204">
        <f>Income!E88</f>
        <v>124495.07117469005</v>
      </c>
      <c r="F38" s="205">
        <f t="shared" ref="F38:AK38" si="26">SUM(F25:F37)</f>
        <v>27859.338150153169</v>
      </c>
      <c r="G38" s="205">
        <f t="shared" si="26"/>
        <v>27859.338150153169</v>
      </c>
      <c r="H38" s="205">
        <f t="shared" si="26"/>
        <v>27859.338150153169</v>
      </c>
      <c r="I38" s="205">
        <f t="shared" si="26"/>
        <v>27859.338150153169</v>
      </c>
      <c r="J38" s="205">
        <f t="shared" si="26"/>
        <v>27859.338150153169</v>
      </c>
      <c r="K38" s="205">
        <f t="shared" si="26"/>
        <v>27859.338150153169</v>
      </c>
      <c r="L38" s="205">
        <f t="shared" si="26"/>
        <v>27859.338150153169</v>
      </c>
      <c r="M38" s="205">
        <f t="shared" si="26"/>
        <v>27859.338150153169</v>
      </c>
      <c r="N38" s="205">
        <f t="shared" si="26"/>
        <v>27859.338150153169</v>
      </c>
      <c r="O38" s="205">
        <f t="shared" si="26"/>
        <v>27859.338150153169</v>
      </c>
      <c r="P38" s="205">
        <f t="shared" si="26"/>
        <v>27859.338150153169</v>
      </c>
      <c r="Q38" s="205">
        <f t="shared" si="26"/>
        <v>27859.338150153169</v>
      </c>
      <c r="R38" s="205">
        <f t="shared" si="26"/>
        <v>27859.338150153169</v>
      </c>
      <c r="S38" s="205">
        <f t="shared" si="26"/>
        <v>27859.338150153169</v>
      </c>
      <c r="T38" s="205">
        <f t="shared" si="26"/>
        <v>27859.338150153169</v>
      </c>
      <c r="U38" s="205">
        <f t="shared" si="26"/>
        <v>27859.338150153169</v>
      </c>
      <c r="V38" s="205">
        <f t="shared" si="26"/>
        <v>27859.338150153169</v>
      </c>
      <c r="W38" s="205">
        <f t="shared" si="26"/>
        <v>27859.338150153169</v>
      </c>
      <c r="X38" s="205">
        <f t="shared" si="26"/>
        <v>27859.338150153169</v>
      </c>
      <c r="Y38" s="205">
        <f t="shared" si="26"/>
        <v>28215.842352906049</v>
      </c>
      <c r="Z38" s="205">
        <f t="shared" si="26"/>
        <v>28572.346555658936</v>
      </c>
      <c r="AA38" s="205">
        <f t="shared" si="26"/>
        <v>28928.85075841182</v>
      </c>
      <c r="AB38" s="205">
        <f t="shared" si="26"/>
        <v>29285.354961164703</v>
      </c>
      <c r="AC38" s="205">
        <f t="shared" si="26"/>
        <v>29641.859163917587</v>
      </c>
      <c r="AD38" s="205">
        <f t="shared" si="26"/>
        <v>29998.363366670474</v>
      </c>
      <c r="AE38" s="205">
        <f t="shared" si="26"/>
        <v>30354.867569423357</v>
      </c>
      <c r="AF38" s="205">
        <f t="shared" si="26"/>
        <v>30711.371772176244</v>
      </c>
      <c r="AG38" s="205">
        <f t="shared" si="26"/>
        <v>31067.875974929128</v>
      </c>
      <c r="AH38" s="205">
        <f t="shared" si="26"/>
        <v>31424.380177682007</v>
      </c>
      <c r="AI38" s="205">
        <f t="shared" si="26"/>
        <v>31780.884380434894</v>
      </c>
      <c r="AJ38" s="205">
        <f t="shared" si="26"/>
        <v>32137.388583187778</v>
      </c>
      <c r="AK38" s="205">
        <f t="shared" si="26"/>
        <v>32493.892785940665</v>
      </c>
      <c r="AL38" s="205">
        <f t="shared" ref="AL38:BQ38" si="27">SUM(AL25:AL37)</f>
        <v>32850.396988693545</v>
      </c>
      <c r="AM38" s="205">
        <f t="shared" si="27"/>
        <v>33206.901191446428</v>
      </c>
      <c r="AN38" s="205">
        <f t="shared" si="27"/>
        <v>33563.405394199319</v>
      </c>
      <c r="AO38" s="205">
        <f t="shared" si="27"/>
        <v>33919.909596952202</v>
      </c>
      <c r="AP38" s="205">
        <f t="shared" si="27"/>
        <v>34276.413799705086</v>
      </c>
      <c r="AQ38" s="205">
        <f t="shared" si="27"/>
        <v>34632.918002457969</v>
      </c>
      <c r="AR38" s="205">
        <f t="shared" si="27"/>
        <v>34989.422205210853</v>
      </c>
      <c r="AS38" s="205">
        <f t="shared" si="27"/>
        <v>35345.926407963736</v>
      </c>
      <c r="AT38" s="205">
        <f t="shared" si="27"/>
        <v>35702.430610716619</v>
      </c>
      <c r="AU38" s="205">
        <f t="shared" si="27"/>
        <v>36058.934813469503</v>
      </c>
      <c r="AV38" s="205">
        <f t="shared" si="27"/>
        <v>36415.439016222394</v>
      </c>
      <c r="AW38" s="205">
        <f t="shared" si="27"/>
        <v>36771.94321897527</v>
      </c>
      <c r="AX38" s="205">
        <f t="shared" si="27"/>
        <v>37128.44742172816</v>
      </c>
      <c r="AY38" s="205">
        <f t="shared" si="27"/>
        <v>37484.951624481044</v>
      </c>
      <c r="AZ38" s="205">
        <f t="shared" si="27"/>
        <v>37841.455827233935</v>
      </c>
      <c r="BA38" s="205">
        <f t="shared" si="27"/>
        <v>38197.960029986811</v>
      </c>
      <c r="BB38" s="205">
        <f t="shared" si="27"/>
        <v>38592.389795399715</v>
      </c>
      <c r="BC38" s="205">
        <f t="shared" si="27"/>
        <v>39024.745123472632</v>
      </c>
      <c r="BD38" s="205">
        <f t="shared" si="27"/>
        <v>39457.100451545542</v>
      </c>
      <c r="BE38" s="205">
        <f t="shared" si="27"/>
        <v>39889.455779618467</v>
      </c>
      <c r="BF38" s="205">
        <f t="shared" si="27"/>
        <v>40321.811107691377</v>
      </c>
      <c r="BG38" s="205">
        <f t="shared" si="27"/>
        <v>40754.166435764302</v>
      </c>
      <c r="BH38" s="205">
        <f t="shared" si="27"/>
        <v>41186.521763837212</v>
      </c>
      <c r="BI38" s="205">
        <f t="shared" si="27"/>
        <v>41618.877091910137</v>
      </c>
      <c r="BJ38" s="205">
        <f t="shared" si="27"/>
        <v>42051.232419983047</v>
      </c>
      <c r="BK38" s="205">
        <f t="shared" si="27"/>
        <v>42483.587748055972</v>
      </c>
      <c r="BL38" s="205">
        <f t="shared" si="27"/>
        <v>42915.943076128882</v>
      </c>
      <c r="BM38" s="205">
        <f t="shared" si="27"/>
        <v>43348.298404201807</v>
      </c>
      <c r="BN38" s="205">
        <f t="shared" si="27"/>
        <v>43780.653732274717</v>
      </c>
      <c r="BO38" s="205">
        <f t="shared" si="27"/>
        <v>44213.009060347642</v>
      </c>
      <c r="BP38" s="205">
        <f t="shared" si="27"/>
        <v>44645.364388420552</v>
      </c>
      <c r="BQ38" s="205">
        <f t="shared" si="27"/>
        <v>45077.719716493477</v>
      </c>
      <c r="BR38" s="205">
        <f t="shared" ref="BR38:CW38" si="28">SUM(BR25:BR37)</f>
        <v>45510.075044566387</v>
      </c>
      <c r="BS38" s="205">
        <f t="shared" si="28"/>
        <v>45942.430372639312</v>
      </c>
      <c r="BT38" s="205">
        <f t="shared" si="28"/>
        <v>46374.785700712222</v>
      </c>
      <c r="BU38" s="205">
        <f t="shared" si="28"/>
        <v>46807.141028785147</v>
      </c>
      <c r="BV38" s="205">
        <f t="shared" si="28"/>
        <v>47239.496356858057</v>
      </c>
      <c r="BW38" s="205">
        <f t="shared" si="28"/>
        <v>47671.851684930982</v>
      </c>
      <c r="BX38" s="205">
        <f t="shared" si="28"/>
        <v>48104.207013003892</v>
      </c>
      <c r="BY38" s="205">
        <f t="shared" si="28"/>
        <v>48536.562341076817</v>
      </c>
      <c r="BZ38" s="205">
        <f t="shared" si="28"/>
        <v>48968.917669149727</v>
      </c>
      <c r="CA38" s="205">
        <f t="shared" si="28"/>
        <v>50784.119134198481</v>
      </c>
      <c r="CB38" s="205">
        <f t="shared" si="28"/>
        <v>53982.166736223058</v>
      </c>
      <c r="CC38" s="205">
        <f t="shared" si="28"/>
        <v>57180.214338247635</v>
      </c>
      <c r="CD38" s="205">
        <f t="shared" si="28"/>
        <v>60378.261940272205</v>
      </c>
      <c r="CE38" s="205">
        <f t="shared" si="28"/>
        <v>63576.309542296796</v>
      </c>
      <c r="CF38" s="205">
        <f t="shared" si="28"/>
        <v>66774.357144321373</v>
      </c>
      <c r="CG38" s="205">
        <f t="shared" si="28"/>
        <v>69972.404746345957</v>
      </c>
      <c r="CH38" s="205">
        <f t="shared" si="28"/>
        <v>73170.452348370542</v>
      </c>
      <c r="CI38" s="205">
        <f t="shared" si="28"/>
        <v>76368.499950395111</v>
      </c>
      <c r="CJ38" s="205">
        <f t="shared" si="28"/>
        <v>79566.547552419681</v>
      </c>
      <c r="CK38" s="205">
        <f t="shared" si="28"/>
        <v>82764.595154444265</v>
      </c>
      <c r="CL38" s="205">
        <f t="shared" si="28"/>
        <v>85962.642756468835</v>
      </c>
      <c r="CM38" s="205">
        <f t="shared" si="28"/>
        <v>89160.690358493419</v>
      </c>
      <c r="CN38" s="205">
        <f t="shared" si="28"/>
        <v>92358.737960518003</v>
      </c>
      <c r="CO38" s="205">
        <f t="shared" si="28"/>
        <v>95556.785562542587</v>
      </c>
      <c r="CP38" s="205">
        <f t="shared" si="28"/>
        <v>98754.833164567142</v>
      </c>
      <c r="CQ38" s="205">
        <f t="shared" si="28"/>
        <v>101952.88076659173</v>
      </c>
      <c r="CR38" s="205">
        <f t="shared" si="28"/>
        <v>105150.9283686163</v>
      </c>
      <c r="CS38" s="205">
        <f t="shared" si="28"/>
        <v>108348.97597064089</v>
      </c>
      <c r="CT38" s="205">
        <f t="shared" si="28"/>
        <v>111547.02357266546</v>
      </c>
      <c r="CU38" s="205">
        <f t="shared" si="28"/>
        <v>114745.07117469005</v>
      </c>
      <c r="CV38" s="205">
        <f t="shared" si="28"/>
        <v>114745.07117469005</v>
      </c>
      <c r="CW38" s="205">
        <f t="shared" si="28"/>
        <v>114745.07117469005</v>
      </c>
      <c r="CX38" s="205">
        <f>SUM(CX25:CX37)</f>
        <v>114745.07117469005</v>
      </c>
      <c r="CY38" s="205">
        <f>SUM(CY25:CY37)</f>
        <v>114745.07117469005</v>
      </c>
      <c r="CZ38" s="205">
        <f>SUM(CZ25:CZ37)</f>
        <v>114745.07117469005</v>
      </c>
      <c r="DA38" s="205">
        <f>SUM(DA25:DA37)</f>
        <v>114745.07117469005</v>
      </c>
    </row>
    <row r="39" spans="1:105">
      <c r="A39" s="202" t="str">
        <f>Income!A89</f>
        <v>Food Poverty line</v>
      </c>
      <c r="B39" s="204">
        <f>Income!B89</f>
        <v>13947.676163412161</v>
      </c>
      <c r="C39" s="204">
        <f>Income!C89</f>
        <v>13947.676163412161</v>
      </c>
      <c r="D39" s="204">
        <f>Income!D89</f>
        <v>13947.676163412161</v>
      </c>
      <c r="E39" s="204">
        <f>Income!E89</f>
        <v>13947.676163412159</v>
      </c>
      <c r="F39" s="205">
        <f t="shared" ref="F39:U39" si="29">IF(F$2&lt;=($B$2+$C$2+$D$2),IF(F$2&lt;=($B$2+$C$2),IF(F$2&lt;=$B$2,$B39,$C39),$D39),$E39)</f>
        <v>13947.676163412161</v>
      </c>
      <c r="G39" s="205">
        <f t="shared" si="29"/>
        <v>13947.676163412161</v>
      </c>
      <c r="H39" s="205">
        <f t="shared" si="29"/>
        <v>13947.676163412161</v>
      </c>
      <c r="I39" s="205">
        <f t="shared" si="29"/>
        <v>13947.676163412161</v>
      </c>
      <c r="J39" s="205">
        <f t="shared" si="29"/>
        <v>13947.676163412161</v>
      </c>
      <c r="K39" s="205">
        <f t="shared" si="29"/>
        <v>13947.676163412161</v>
      </c>
      <c r="L39" s="205">
        <f t="shared" si="29"/>
        <v>13947.676163412161</v>
      </c>
      <c r="M39" s="205">
        <f t="shared" si="29"/>
        <v>13947.676163412161</v>
      </c>
      <c r="N39" s="205">
        <f t="shared" si="29"/>
        <v>13947.676163412161</v>
      </c>
      <c r="O39" s="205">
        <f t="shared" si="29"/>
        <v>13947.676163412161</v>
      </c>
      <c r="P39" s="205">
        <f t="shared" si="29"/>
        <v>13947.676163412161</v>
      </c>
      <c r="Q39" s="205">
        <f t="shared" si="29"/>
        <v>13947.676163412161</v>
      </c>
      <c r="R39" s="205">
        <f t="shared" si="29"/>
        <v>13947.676163412161</v>
      </c>
      <c r="S39" s="205">
        <f t="shared" si="29"/>
        <v>13947.676163412161</v>
      </c>
      <c r="T39" s="205">
        <f t="shared" si="29"/>
        <v>13947.676163412161</v>
      </c>
      <c r="U39" s="205">
        <f t="shared" si="29"/>
        <v>13947.676163412161</v>
      </c>
      <c r="V39" s="205">
        <f t="shared" ref="V39:AK40" si="30">IF(V$2&lt;=($B$2+$C$2+$D$2),IF(V$2&lt;=($B$2+$C$2),IF(V$2&lt;=$B$2,$B39,$C39),$D39),$E39)</f>
        <v>13947.676163412161</v>
      </c>
      <c r="W39" s="205">
        <f t="shared" si="30"/>
        <v>13947.676163412161</v>
      </c>
      <c r="X39" s="205">
        <f t="shared" si="30"/>
        <v>13947.676163412161</v>
      </c>
      <c r="Y39" s="205">
        <f t="shared" si="30"/>
        <v>13947.676163412161</v>
      </c>
      <c r="Z39" s="205">
        <f t="shared" si="30"/>
        <v>13947.676163412161</v>
      </c>
      <c r="AA39" s="205">
        <f t="shared" si="30"/>
        <v>13947.676163412161</v>
      </c>
      <c r="AB39" s="205">
        <f t="shared" si="30"/>
        <v>13947.676163412161</v>
      </c>
      <c r="AC39" s="205">
        <f t="shared" si="30"/>
        <v>13947.676163412161</v>
      </c>
      <c r="AD39" s="205">
        <f t="shared" si="30"/>
        <v>13947.676163412161</v>
      </c>
      <c r="AE39" s="205">
        <f t="shared" si="30"/>
        <v>13947.676163412161</v>
      </c>
      <c r="AF39" s="205">
        <f t="shared" si="30"/>
        <v>13947.676163412161</v>
      </c>
      <c r="AG39" s="205">
        <f t="shared" si="30"/>
        <v>13947.676163412161</v>
      </c>
      <c r="AH39" s="205">
        <f t="shared" si="30"/>
        <v>13947.676163412161</v>
      </c>
      <c r="AI39" s="205">
        <f t="shared" si="30"/>
        <v>13947.676163412161</v>
      </c>
      <c r="AJ39" s="205">
        <f t="shared" si="30"/>
        <v>13947.676163412161</v>
      </c>
      <c r="AK39" s="205">
        <f t="shared" si="30"/>
        <v>13947.676163412161</v>
      </c>
      <c r="AL39" s="205">
        <f t="shared" ref="AL39:BA40" si="31">IF(AL$2&lt;=($B$2+$C$2+$D$2),IF(AL$2&lt;=($B$2+$C$2),IF(AL$2&lt;=$B$2,$B39,$C39),$D39),$E39)</f>
        <v>13947.676163412161</v>
      </c>
      <c r="AM39" s="205">
        <f t="shared" si="31"/>
        <v>13947.676163412161</v>
      </c>
      <c r="AN39" s="205">
        <f t="shared" si="31"/>
        <v>13947.676163412161</v>
      </c>
      <c r="AO39" s="205">
        <f t="shared" si="31"/>
        <v>13947.676163412161</v>
      </c>
      <c r="AP39" s="205">
        <f t="shared" si="31"/>
        <v>13947.676163412161</v>
      </c>
      <c r="AQ39" s="205">
        <f t="shared" si="31"/>
        <v>13947.676163412161</v>
      </c>
      <c r="AR39" s="205">
        <f t="shared" si="31"/>
        <v>13947.676163412161</v>
      </c>
      <c r="AS39" s="205">
        <f t="shared" si="31"/>
        <v>13947.676163412161</v>
      </c>
      <c r="AT39" s="205">
        <f t="shared" si="31"/>
        <v>13947.676163412161</v>
      </c>
      <c r="AU39" s="205">
        <f t="shared" si="31"/>
        <v>13947.676163412161</v>
      </c>
      <c r="AV39" s="205">
        <f t="shared" si="31"/>
        <v>13947.676163412161</v>
      </c>
      <c r="AW39" s="205">
        <f t="shared" si="31"/>
        <v>13947.676163412161</v>
      </c>
      <c r="AX39" s="205">
        <f t="shared" si="31"/>
        <v>13947.676163412161</v>
      </c>
      <c r="AY39" s="205">
        <f t="shared" si="31"/>
        <v>13947.676163412161</v>
      </c>
      <c r="AZ39" s="205">
        <f t="shared" si="31"/>
        <v>13947.676163412161</v>
      </c>
      <c r="BA39" s="205">
        <f t="shared" si="31"/>
        <v>13947.676163412161</v>
      </c>
      <c r="BB39" s="205">
        <f t="shared" ref="BB39:CD40" si="32">IF(BB$2&lt;=($B$2+$C$2+$D$2),IF(BB$2&lt;=($B$2+$C$2),IF(BB$2&lt;=$B$2,$B39,$C39),$D39),$E39)</f>
        <v>13947.676163412161</v>
      </c>
      <c r="BC39" s="205">
        <f t="shared" si="32"/>
        <v>13947.676163412161</v>
      </c>
      <c r="BD39" s="205">
        <f t="shared" si="32"/>
        <v>13947.676163412161</v>
      </c>
      <c r="BE39" s="205">
        <f t="shared" si="32"/>
        <v>13947.676163412161</v>
      </c>
      <c r="BF39" s="205">
        <f t="shared" si="32"/>
        <v>13947.676163412161</v>
      </c>
      <c r="BG39" s="205">
        <f t="shared" si="32"/>
        <v>13947.676163412161</v>
      </c>
      <c r="BH39" s="205">
        <f t="shared" si="32"/>
        <v>13947.676163412161</v>
      </c>
      <c r="BI39" s="205">
        <f t="shared" si="32"/>
        <v>13947.676163412161</v>
      </c>
      <c r="BJ39" s="205">
        <f t="shared" si="32"/>
        <v>13947.676163412161</v>
      </c>
      <c r="BK39" s="205">
        <f t="shared" si="32"/>
        <v>13947.676163412161</v>
      </c>
      <c r="BL39" s="205">
        <f t="shared" si="32"/>
        <v>13947.676163412161</v>
      </c>
      <c r="BM39" s="205">
        <f t="shared" si="32"/>
        <v>13947.676163412161</v>
      </c>
      <c r="BN39" s="205">
        <f t="shared" si="32"/>
        <v>13947.676163412161</v>
      </c>
      <c r="BO39" s="205">
        <f t="shared" si="32"/>
        <v>13947.676163412161</v>
      </c>
      <c r="BP39" s="205">
        <f t="shared" si="32"/>
        <v>13947.676163412161</v>
      </c>
      <c r="BQ39" s="205">
        <f t="shared" si="32"/>
        <v>13947.676163412161</v>
      </c>
      <c r="BR39" s="205">
        <f t="shared" si="32"/>
        <v>13947.676163412161</v>
      </c>
      <c r="BS39" s="205">
        <f t="shared" si="32"/>
        <v>13947.676163412161</v>
      </c>
      <c r="BT39" s="205">
        <f t="shared" si="32"/>
        <v>13947.676163412161</v>
      </c>
      <c r="BU39" s="205">
        <f t="shared" si="32"/>
        <v>13947.676163412161</v>
      </c>
      <c r="BV39" s="205">
        <f t="shared" si="32"/>
        <v>13947.676163412161</v>
      </c>
      <c r="BW39" s="205">
        <f t="shared" si="32"/>
        <v>13947.676163412161</v>
      </c>
      <c r="BX39" s="205">
        <f t="shared" si="32"/>
        <v>13947.676163412161</v>
      </c>
      <c r="BY39" s="205">
        <f t="shared" si="32"/>
        <v>13947.676163412161</v>
      </c>
      <c r="BZ39" s="205">
        <f t="shared" si="32"/>
        <v>13947.676163412161</v>
      </c>
      <c r="CA39" s="205">
        <f t="shared" si="32"/>
        <v>13947.676163412161</v>
      </c>
      <c r="CB39" s="205">
        <f t="shared" si="32"/>
        <v>13947.676163412161</v>
      </c>
      <c r="CC39" s="205">
        <f t="shared" si="32"/>
        <v>13947.676163412161</v>
      </c>
      <c r="CD39" s="205">
        <f t="shared" si="32"/>
        <v>13947.676163412161</v>
      </c>
      <c r="CE39" s="205">
        <f t="shared" ref="CE39:CR40" si="33">IF(CE$2&lt;=($B$2+$C$2+$D$2),IF(CE$2&lt;=($B$2+$C$2),IF(CE$2&lt;=$B$2,$B39,$C39),$D39),$E39)</f>
        <v>13947.676163412161</v>
      </c>
      <c r="CF39" s="205">
        <f t="shared" si="33"/>
        <v>13947.676163412161</v>
      </c>
      <c r="CG39" s="205">
        <f t="shared" si="33"/>
        <v>13947.676163412161</v>
      </c>
      <c r="CH39" s="205">
        <f t="shared" si="33"/>
        <v>13947.676163412161</v>
      </c>
      <c r="CI39" s="205">
        <f t="shared" si="33"/>
        <v>13947.676163412161</v>
      </c>
      <c r="CJ39" s="205">
        <f t="shared" si="33"/>
        <v>13947.676163412161</v>
      </c>
      <c r="CK39" s="205">
        <f t="shared" si="33"/>
        <v>13947.676163412161</v>
      </c>
      <c r="CL39" s="205">
        <f t="shared" si="33"/>
        <v>13947.676163412161</v>
      </c>
      <c r="CM39" s="205">
        <f t="shared" si="33"/>
        <v>13947.676163412161</v>
      </c>
      <c r="CN39" s="205">
        <f t="shared" si="33"/>
        <v>13947.676163412159</v>
      </c>
      <c r="CO39" s="205">
        <f t="shared" si="33"/>
        <v>13947.676163412159</v>
      </c>
      <c r="CP39" s="205">
        <f t="shared" si="33"/>
        <v>13947.676163412159</v>
      </c>
      <c r="CQ39" s="205">
        <f t="shared" si="33"/>
        <v>13947.676163412159</v>
      </c>
      <c r="CR39" s="205">
        <f t="shared" si="33"/>
        <v>13947.676163412159</v>
      </c>
      <c r="CS39" s="205">
        <f t="shared" ref="CS39:DA40" si="34">IF(CS$2&lt;=($B$2+$C$2+$D$2),IF(CS$2&lt;=($B$2+$C$2),IF(CS$2&lt;=$B$2,$B39,$C39),$D39),$E39)</f>
        <v>13947.676163412159</v>
      </c>
      <c r="CT39" s="205">
        <f t="shared" si="34"/>
        <v>13947.676163412159</v>
      </c>
      <c r="CU39" s="205">
        <f t="shared" si="34"/>
        <v>13947.676163412159</v>
      </c>
      <c r="CV39" s="205">
        <f t="shared" si="34"/>
        <v>13947.676163412159</v>
      </c>
      <c r="CW39" s="205">
        <f t="shared" si="34"/>
        <v>13947.676163412159</v>
      </c>
      <c r="CX39" s="205">
        <f t="shared" si="34"/>
        <v>13947.676163412159</v>
      </c>
      <c r="CY39" s="205">
        <f t="shared" si="34"/>
        <v>13947.676163412159</v>
      </c>
      <c r="CZ39" s="205">
        <f t="shared" si="34"/>
        <v>13947.676163412159</v>
      </c>
      <c r="DA39" s="205">
        <f t="shared" si="34"/>
        <v>13947.676163412159</v>
      </c>
    </row>
    <row r="40" spans="1:105">
      <c r="A40" s="202" t="str">
        <f>Income!A90</f>
        <v>Lower Bound Poverty line</v>
      </c>
      <c r="B40" s="204">
        <f>Income!B90</f>
        <v>23684.342830078826</v>
      </c>
      <c r="C40" s="204">
        <f>Income!C90</f>
        <v>23684.342830078826</v>
      </c>
      <c r="D40" s="204">
        <f>Income!D90</f>
        <v>23684.342830078826</v>
      </c>
      <c r="E40" s="204">
        <f>Income!E90</f>
        <v>23684.342830078826</v>
      </c>
      <c r="F40" s="205">
        <f t="shared" ref="F40:U40" si="35">IF(F$2&lt;=($B$2+$C$2+$D$2),IF(F$2&lt;=($B$2+$C$2),IF(F$2&lt;=$B$2,$B40,$C40),$D40),$E40)</f>
        <v>23684.342830078826</v>
      </c>
      <c r="G40" s="205">
        <f t="shared" si="35"/>
        <v>23684.342830078826</v>
      </c>
      <c r="H40" s="205">
        <f t="shared" si="35"/>
        <v>23684.342830078826</v>
      </c>
      <c r="I40" s="205">
        <f t="shared" si="35"/>
        <v>23684.342830078826</v>
      </c>
      <c r="J40" s="205">
        <f t="shared" si="35"/>
        <v>23684.342830078826</v>
      </c>
      <c r="K40" s="205">
        <f t="shared" si="35"/>
        <v>23684.342830078826</v>
      </c>
      <c r="L40" s="205">
        <f t="shared" si="35"/>
        <v>23684.342830078826</v>
      </c>
      <c r="M40" s="205">
        <f t="shared" si="35"/>
        <v>23684.342830078826</v>
      </c>
      <c r="N40" s="205">
        <f t="shared" si="35"/>
        <v>23684.342830078826</v>
      </c>
      <c r="O40" s="205">
        <f t="shared" si="35"/>
        <v>23684.342830078826</v>
      </c>
      <c r="P40" s="205">
        <f t="shared" si="35"/>
        <v>23684.342830078826</v>
      </c>
      <c r="Q40" s="205">
        <f t="shared" si="35"/>
        <v>23684.342830078826</v>
      </c>
      <c r="R40" s="205">
        <f t="shared" si="35"/>
        <v>23684.342830078826</v>
      </c>
      <c r="S40" s="205">
        <f t="shared" si="35"/>
        <v>23684.342830078826</v>
      </c>
      <c r="T40" s="205">
        <f t="shared" si="35"/>
        <v>23684.342830078826</v>
      </c>
      <c r="U40" s="205">
        <f t="shared" si="35"/>
        <v>23684.342830078826</v>
      </c>
      <c r="V40" s="205">
        <f t="shared" si="30"/>
        <v>23684.342830078826</v>
      </c>
      <c r="W40" s="205">
        <f t="shared" si="30"/>
        <v>23684.342830078826</v>
      </c>
      <c r="X40" s="205">
        <f t="shared" si="30"/>
        <v>23684.342830078826</v>
      </c>
      <c r="Y40" s="205">
        <f t="shared" si="30"/>
        <v>23684.342830078826</v>
      </c>
      <c r="Z40" s="205">
        <f t="shared" si="30"/>
        <v>23684.342830078826</v>
      </c>
      <c r="AA40" s="205">
        <f t="shared" si="30"/>
        <v>23684.342830078826</v>
      </c>
      <c r="AB40" s="205">
        <f t="shared" si="30"/>
        <v>23684.342830078826</v>
      </c>
      <c r="AC40" s="205">
        <f t="shared" si="30"/>
        <v>23684.342830078826</v>
      </c>
      <c r="AD40" s="205">
        <f t="shared" si="30"/>
        <v>23684.342830078826</v>
      </c>
      <c r="AE40" s="205">
        <f t="shared" si="30"/>
        <v>23684.342830078826</v>
      </c>
      <c r="AF40" s="205">
        <f t="shared" si="30"/>
        <v>23684.342830078826</v>
      </c>
      <c r="AG40" s="205">
        <f t="shared" si="30"/>
        <v>23684.342830078826</v>
      </c>
      <c r="AH40" s="205">
        <f t="shared" si="30"/>
        <v>23684.342830078826</v>
      </c>
      <c r="AI40" s="205">
        <f t="shared" si="30"/>
        <v>23684.342830078826</v>
      </c>
      <c r="AJ40" s="205">
        <f t="shared" si="30"/>
        <v>23684.342830078826</v>
      </c>
      <c r="AK40" s="205">
        <f t="shared" si="30"/>
        <v>23684.342830078826</v>
      </c>
      <c r="AL40" s="205">
        <f t="shared" si="31"/>
        <v>23684.342830078826</v>
      </c>
      <c r="AM40" s="205">
        <f t="shared" si="31"/>
        <v>23684.342830078826</v>
      </c>
      <c r="AN40" s="205">
        <f t="shared" si="31"/>
        <v>23684.342830078826</v>
      </c>
      <c r="AO40" s="205">
        <f t="shared" si="31"/>
        <v>23684.342830078826</v>
      </c>
      <c r="AP40" s="205">
        <f t="shared" si="31"/>
        <v>23684.342830078826</v>
      </c>
      <c r="AQ40" s="205">
        <f t="shared" si="31"/>
        <v>23684.342830078826</v>
      </c>
      <c r="AR40" s="205">
        <f t="shared" si="31"/>
        <v>23684.342830078826</v>
      </c>
      <c r="AS40" s="205">
        <f t="shared" si="31"/>
        <v>23684.342830078826</v>
      </c>
      <c r="AT40" s="205">
        <f t="shared" si="31"/>
        <v>23684.342830078826</v>
      </c>
      <c r="AU40" s="205">
        <f t="shared" si="31"/>
        <v>23684.342830078826</v>
      </c>
      <c r="AV40" s="205">
        <f t="shared" si="31"/>
        <v>23684.342830078826</v>
      </c>
      <c r="AW40" s="205">
        <f t="shared" si="31"/>
        <v>23684.342830078826</v>
      </c>
      <c r="AX40" s="205">
        <f t="shared" si="31"/>
        <v>23684.342830078826</v>
      </c>
      <c r="AY40" s="205">
        <f t="shared" si="31"/>
        <v>23684.342830078826</v>
      </c>
      <c r="AZ40" s="205">
        <f t="shared" si="31"/>
        <v>23684.342830078826</v>
      </c>
      <c r="BA40" s="205">
        <f t="shared" si="31"/>
        <v>23684.342830078826</v>
      </c>
      <c r="BB40" s="205">
        <f t="shared" si="32"/>
        <v>23684.342830078826</v>
      </c>
      <c r="BC40" s="205">
        <f t="shared" si="32"/>
        <v>23684.342830078826</v>
      </c>
      <c r="BD40" s="205">
        <f t="shared" si="32"/>
        <v>23684.342830078826</v>
      </c>
      <c r="BE40" s="205">
        <f t="shared" si="32"/>
        <v>23684.342830078826</v>
      </c>
      <c r="BF40" s="205">
        <f t="shared" si="32"/>
        <v>23684.342830078826</v>
      </c>
      <c r="BG40" s="205">
        <f t="shared" si="32"/>
        <v>23684.342830078826</v>
      </c>
      <c r="BH40" s="205">
        <f t="shared" si="32"/>
        <v>23684.342830078826</v>
      </c>
      <c r="BI40" s="205">
        <f t="shared" si="32"/>
        <v>23684.342830078826</v>
      </c>
      <c r="BJ40" s="205">
        <f t="shared" si="32"/>
        <v>23684.342830078826</v>
      </c>
      <c r="BK40" s="205">
        <f t="shared" si="32"/>
        <v>23684.342830078826</v>
      </c>
      <c r="BL40" s="205">
        <f t="shared" si="32"/>
        <v>23684.342830078826</v>
      </c>
      <c r="BM40" s="205">
        <f t="shared" si="32"/>
        <v>23684.342830078826</v>
      </c>
      <c r="BN40" s="205">
        <f t="shared" si="32"/>
        <v>23684.342830078826</v>
      </c>
      <c r="BO40" s="205">
        <f t="shared" si="32"/>
        <v>23684.342830078826</v>
      </c>
      <c r="BP40" s="205">
        <f t="shared" si="32"/>
        <v>23684.342830078826</v>
      </c>
      <c r="BQ40" s="205">
        <f t="shared" si="32"/>
        <v>23684.342830078826</v>
      </c>
      <c r="BR40" s="205">
        <f t="shared" si="32"/>
        <v>23684.342830078826</v>
      </c>
      <c r="BS40" s="205">
        <f t="shared" si="32"/>
        <v>23684.342830078826</v>
      </c>
      <c r="BT40" s="205">
        <f t="shared" si="32"/>
        <v>23684.342830078826</v>
      </c>
      <c r="BU40" s="205">
        <f t="shared" si="32"/>
        <v>23684.342830078826</v>
      </c>
      <c r="BV40" s="205">
        <f t="shared" si="32"/>
        <v>23684.342830078826</v>
      </c>
      <c r="BW40" s="205">
        <f t="shared" si="32"/>
        <v>23684.342830078826</v>
      </c>
      <c r="BX40" s="205">
        <f t="shared" si="32"/>
        <v>23684.342830078826</v>
      </c>
      <c r="BY40" s="205">
        <f t="shared" si="32"/>
        <v>23684.342830078826</v>
      </c>
      <c r="BZ40" s="205">
        <f t="shared" si="32"/>
        <v>23684.342830078826</v>
      </c>
      <c r="CA40" s="205">
        <f t="shared" si="32"/>
        <v>23684.342830078826</v>
      </c>
      <c r="CB40" s="205">
        <f t="shared" si="32"/>
        <v>23684.342830078826</v>
      </c>
      <c r="CC40" s="205">
        <f t="shared" si="32"/>
        <v>23684.342830078826</v>
      </c>
      <c r="CD40" s="205">
        <f t="shared" si="32"/>
        <v>23684.342830078826</v>
      </c>
      <c r="CE40" s="205">
        <f t="shared" si="33"/>
        <v>23684.342830078826</v>
      </c>
      <c r="CF40" s="205">
        <f t="shared" si="33"/>
        <v>23684.342830078826</v>
      </c>
      <c r="CG40" s="205">
        <f t="shared" si="33"/>
        <v>23684.342830078826</v>
      </c>
      <c r="CH40" s="205">
        <f t="shared" si="33"/>
        <v>23684.342830078826</v>
      </c>
      <c r="CI40" s="205">
        <f t="shared" si="33"/>
        <v>23684.342830078826</v>
      </c>
      <c r="CJ40" s="205">
        <f t="shared" si="33"/>
        <v>23684.342830078826</v>
      </c>
      <c r="CK40" s="205">
        <f t="shared" si="33"/>
        <v>23684.342830078826</v>
      </c>
      <c r="CL40" s="205">
        <f t="shared" si="33"/>
        <v>23684.342830078826</v>
      </c>
      <c r="CM40" s="205">
        <f t="shared" si="33"/>
        <v>23684.342830078826</v>
      </c>
      <c r="CN40" s="205">
        <f t="shared" si="33"/>
        <v>23684.342830078826</v>
      </c>
      <c r="CO40" s="205">
        <f t="shared" si="33"/>
        <v>23684.342830078826</v>
      </c>
      <c r="CP40" s="205">
        <f t="shared" si="33"/>
        <v>23684.342830078826</v>
      </c>
      <c r="CQ40" s="205">
        <f t="shared" si="33"/>
        <v>23684.342830078826</v>
      </c>
      <c r="CR40" s="205">
        <f t="shared" si="33"/>
        <v>23684.342830078826</v>
      </c>
      <c r="CS40" s="205">
        <f t="shared" si="34"/>
        <v>23684.342830078826</v>
      </c>
      <c r="CT40" s="205">
        <f t="shared" si="34"/>
        <v>23684.342830078826</v>
      </c>
      <c r="CU40" s="205">
        <f t="shared" si="34"/>
        <v>23684.342830078826</v>
      </c>
      <c r="CV40" s="205">
        <f t="shared" si="34"/>
        <v>23684.342830078826</v>
      </c>
      <c r="CW40" s="205">
        <f t="shared" si="34"/>
        <v>23684.342830078826</v>
      </c>
      <c r="CX40" s="205">
        <f t="shared" si="34"/>
        <v>23684.342830078826</v>
      </c>
      <c r="CY40" s="205">
        <f t="shared" si="34"/>
        <v>23684.342830078826</v>
      </c>
      <c r="CZ40" s="205">
        <f t="shared" si="34"/>
        <v>23684.342830078826</v>
      </c>
      <c r="DA40" s="205">
        <f t="shared" si="34"/>
        <v>23684.342830078826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-10.266757867821795</v>
      </c>
      <c r="Z42" s="211">
        <f t="shared" si="36"/>
        <v>-10.266757867821795</v>
      </c>
      <c r="AA42" s="211">
        <f t="shared" si="36"/>
        <v>-10.266757867821795</v>
      </c>
      <c r="AB42" s="211">
        <f t="shared" si="36"/>
        <v>-10.266757867821795</v>
      </c>
      <c r="AC42" s="211">
        <f t="shared" si="36"/>
        <v>-10.266757867821795</v>
      </c>
      <c r="AD42" s="211">
        <f t="shared" si="36"/>
        <v>-10.266757867821795</v>
      </c>
      <c r="AE42" s="211">
        <f t="shared" si="36"/>
        <v>-10.266757867821795</v>
      </c>
      <c r="AF42" s="211">
        <f t="shared" si="36"/>
        <v>-10.266757867821795</v>
      </c>
      <c r="AG42" s="211">
        <f t="shared" si="36"/>
        <v>-10.266757867821795</v>
      </c>
      <c r="AH42" s="211">
        <f t="shared" si="36"/>
        <v>-10.266757867821795</v>
      </c>
      <c r="AI42" s="211">
        <f t="shared" si="36"/>
        <v>-10.266757867821795</v>
      </c>
      <c r="AJ42" s="211">
        <f t="shared" si="36"/>
        <v>-10.266757867821795</v>
      </c>
      <c r="AK42" s="211">
        <f t="shared" si="36"/>
        <v>-10.266757867821795</v>
      </c>
      <c r="AL42" s="211">
        <f t="shared" ref="AL42:BQ42" si="37">IF(AL$22&lt;=$E$24,IF(AL$22&lt;=$D$24,IF(AL$22&lt;=$C$24,IF(AL$22&lt;=$B$24,$B108,($C25-$B25)/($C$24-$B$24)),($D25-$C25)/($D$24-$C$24)),($E25-$D25)/($E$24-$D$24)),$F108)</f>
        <v>-10.266757867821795</v>
      </c>
      <c r="AM42" s="211">
        <f t="shared" si="37"/>
        <v>-10.266757867821795</v>
      </c>
      <c r="AN42" s="211">
        <f t="shared" si="37"/>
        <v>-10.266757867821795</v>
      </c>
      <c r="AO42" s="211">
        <f t="shared" si="37"/>
        <v>-10.266757867821795</v>
      </c>
      <c r="AP42" s="211">
        <f t="shared" si="37"/>
        <v>-10.266757867821795</v>
      </c>
      <c r="AQ42" s="211">
        <f t="shared" si="37"/>
        <v>-10.266757867821795</v>
      </c>
      <c r="AR42" s="211">
        <f t="shared" si="37"/>
        <v>-10.266757867821795</v>
      </c>
      <c r="AS42" s="211">
        <f t="shared" si="37"/>
        <v>-10.266757867821795</v>
      </c>
      <c r="AT42" s="211">
        <f t="shared" si="37"/>
        <v>-10.266757867821795</v>
      </c>
      <c r="AU42" s="211">
        <f t="shared" si="37"/>
        <v>-10.266757867821795</v>
      </c>
      <c r="AV42" s="211">
        <f t="shared" si="37"/>
        <v>-10.266757867821795</v>
      </c>
      <c r="AW42" s="211">
        <f t="shared" si="37"/>
        <v>-10.266757867821795</v>
      </c>
      <c r="AX42" s="211">
        <f t="shared" si="37"/>
        <v>-10.266757867821795</v>
      </c>
      <c r="AY42" s="211">
        <f t="shared" si="37"/>
        <v>-10.266757867821795</v>
      </c>
      <c r="AZ42" s="211">
        <f t="shared" si="37"/>
        <v>-10.266757867821795</v>
      </c>
      <c r="BA42" s="211">
        <f t="shared" si="37"/>
        <v>-10.266757867821795</v>
      </c>
      <c r="BB42" s="211">
        <f t="shared" si="37"/>
        <v>14.531563967153797</v>
      </c>
      <c r="BC42" s="211">
        <f t="shared" si="37"/>
        <v>14.531563967153797</v>
      </c>
      <c r="BD42" s="211">
        <f t="shared" si="37"/>
        <v>14.531563967153797</v>
      </c>
      <c r="BE42" s="211">
        <f t="shared" si="37"/>
        <v>14.531563967153797</v>
      </c>
      <c r="BF42" s="211">
        <f t="shared" si="37"/>
        <v>14.531563967153797</v>
      </c>
      <c r="BG42" s="211">
        <f t="shared" si="37"/>
        <v>14.531563967153797</v>
      </c>
      <c r="BH42" s="211">
        <f t="shared" si="37"/>
        <v>14.531563967153797</v>
      </c>
      <c r="BI42" s="211">
        <f t="shared" si="37"/>
        <v>14.531563967153797</v>
      </c>
      <c r="BJ42" s="211">
        <f t="shared" si="37"/>
        <v>14.531563967153797</v>
      </c>
      <c r="BK42" s="211">
        <f t="shared" si="37"/>
        <v>14.531563967153797</v>
      </c>
      <c r="BL42" s="211">
        <f t="shared" si="37"/>
        <v>14.531563967153797</v>
      </c>
      <c r="BM42" s="211">
        <f t="shared" si="37"/>
        <v>14.531563967153797</v>
      </c>
      <c r="BN42" s="211">
        <f t="shared" si="37"/>
        <v>14.531563967153797</v>
      </c>
      <c r="BO42" s="211">
        <f t="shared" si="37"/>
        <v>14.531563967153797</v>
      </c>
      <c r="BP42" s="211">
        <f t="shared" si="37"/>
        <v>14.531563967153797</v>
      </c>
      <c r="BQ42" s="211">
        <f t="shared" si="37"/>
        <v>14.531563967153797</v>
      </c>
      <c r="BR42" s="211">
        <f t="shared" ref="BR42:DA42" si="38">IF(BR$22&lt;=$E$24,IF(BR$22&lt;=$D$24,IF(BR$22&lt;=$C$24,IF(BR$22&lt;=$B$24,$B108,($C25-$B25)/($C$24-$B$24)),($D25-$C25)/($D$24-$C$24)),($E25-$D25)/($E$24-$D$24)),$F108)</f>
        <v>14.531563967153797</v>
      </c>
      <c r="BS42" s="211">
        <f t="shared" si="38"/>
        <v>14.531563967153797</v>
      </c>
      <c r="BT42" s="211">
        <f t="shared" si="38"/>
        <v>14.531563967153797</v>
      </c>
      <c r="BU42" s="211">
        <f t="shared" si="38"/>
        <v>14.531563967153797</v>
      </c>
      <c r="BV42" s="211">
        <f t="shared" si="38"/>
        <v>14.531563967153797</v>
      </c>
      <c r="BW42" s="211">
        <f t="shared" si="38"/>
        <v>14.531563967153797</v>
      </c>
      <c r="BX42" s="211">
        <f t="shared" si="38"/>
        <v>14.531563967153797</v>
      </c>
      <c r="BY42" s="211">
        <f t="shared" si="38"/>
        <v>14.531563967153797</v>
      </c>
      <c r="BZ42" s="211">
        <f t="shared" si="38"/>
        <v>14.531563967153797</v>
      </c>
      <c r="CA42" s="211">
        <f t="shared" si="38"/>
        <v>18.373971021558944</v>
      </c>
      <c r="CB42" s="211">
        <f t="shared" si="38"/>
        <v>18.373971021558944</v>
      </c>
      <c r="CC42" s="211">
        <f t="shared" si="38"/>
        <v>18.373971021558944</v>
      </c>
      <c r="CD42" s="211">
        <f t="shared" si="38"/>
        <v>18.373971021558944</v>
      </c>
      <c r="CE42" s="211">
        <f t="shared" si="38"/>
        <v>18.373971021558944</v>
      </c>
      <c r="CF42" s="211">
        <f t="shared" si="38"/>
        <v>18.373971021558944</v>
      </c>
      <c r="CG42" s="211">
        <f t="shared" si="38"/>
        <v>18.373971021558944</v>
      </c>
      <c r="CH42" s="211">
        <f t="shared" si="38"/>
        <v>18.373971021558944</v>
      </c>
      <c r="CI42" s="211">
        <f t="shared" si="38"/>
        <v>18.373971021558944</v>
      </c>
      <c r="CJ42" s="211">
        <f t="shared" si="38"/>
        <v>18.373971021558944</v>
      </c>
      <c r="CK42" s="211">
        <f t="shared" si="38"/>
        <v>18.373971021558944</v>
      </c>
      <c r="CL42" s="211">
        <f t="shared" si="38"/>
        <v>18.373971021558944</v>
      </c>
      <c r="CM42" s="211">
        <f t="shared" si="38"/>
        <v>18.373971021558944</v>
      </c>
      <c r="CN42" s="211">
        <f t="shared" si="38"/>
        <v>18.373971021558944</v>
      </c>
      <c r="CO42" s="211">
        <f t="shared" si="38"/>
        <v>18.373971021558944</v>
      </c>
      <c r="CP42" s="211">
        <f t="shared" si="38"/>
        <v>18.373971021558944</v>
      </c>
      <c r="CQ42" s="211">
        <f t="shared" si="38"/>
        <v>18.373971021558944</v>
      </c>
      <c r="CR42" s="211">
        <f t="shared" si="38"/>
        <v>18.373971021558944</v>
      </c>
      <c r="CS42" s="211">
        <f t="shared" si="38"/>
        <v>18.373971021558944</v>
      </c>
      <c r="CT42" s="211">
        <f t="shared" si="38"/>
        <v>18.373971021558944</v>
      </c>
      <c r="CU42" s="211">
        <f t="shared" si="38"/>
        <v>18.373971021558944</v>
      </c>
      <c r="CV42" s="211">
        <f t="shared" si="38"/>
        <v>106.36000000000007</v>
      </c>
      <c r="CW42" s="211">
        <f t="shared" si="38"/>
        <v>106.36000000000007</v>
      </c>
      <c r="CX42" s="211">
        <f t="shared" si="38"/>
        <v>106.36000000000007</v>
      </c>
      <c r="CY42" s="211">
        <f t="shared" si="38"/>
        <v>106.36000000000007</v>
      </c>
      <c r="CZ42" s="211">
        <f t="shared" si="38"/>
        <v>106.36000000000007</v>
      </c>
      <c r="DA42" s="211">
        <f t="shared" si="38"/>
        <v>106.36000000000007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1.1864406779661016</v>
      </c>
      <c r="Z43" s="211">
        <f t="shared" si="39"/>
        <v>1.1864406779661016</v>
      </c>
      <c r="AA43" s="211">
        <f t="shared" si="39"/>
        <v>1.1864406779661016</v>
      </c>
      <c r="AB43" s="211">
        <f t="shared" si="39"/>
        <v>1.1864406779661016</v>
      </c>
      <c r="AC43" s="211">
        <f t="shared" si="39"/>
        <v>1.1864406779661016</v>
      </c>
      <c r="AD43" s="211">
        <f t="shared" si="39"/>
        <v>1.1864406779661016</v>
      </c>
      <c r="AE43" s="211">
        <f t="shared" si="39"/>
        <v>1.1864406779661016</v>
      </c>
      <c r="AF43" s="211">
        <f t="shared" si="39"/>
        <v>1.1864406779661016</v>
      </c>
      <c r="AG43" s="211">
        <f t="shared" si="39"/>
        <v>1.1864406779661016</v>
      </c>
      <c r="AH43" s="211">
        <f t="shared" si="39"/>
        <v>1.1864406779661016</v>
      </c>
      <c r="AI43" s="211">
        <f t="shared" si="39"/>
        <v>1.1864406779661016</v>
      </c>
      <c r="AJ43" s="211">
        <f t="shared" si="39"/>
        <v>1.1864406779661016</v>
      </c>
      <c r="AK43" s="211">
        <f t="shared" si="39"/>
        <v>1.1864406779661016</v>
      </c>
      <c r="AL43" s="211">
        <f t="shared" ref="AL43:BQ43" si="40">IF(AL$22&lt;=$E$24,IF(AL$22&lt;=$D$24,IF(AL$22&lt;=$C$24,IF(AL$22&lt;=$B$24,$B109,($C26-$B26)/($C$24-$B$24)),($D26-$C26)/($D$24-$C$24)),($E26-$D26)/($E$24-$D$24)),$F109)</f>
        <v>1.1864406779661016</v>
      </c>
      <c r="AM43" s="211">
        <f t="shared" si="40"/>
        <v>1.1864406779661016</v>
      </c>
      <c r="AN43" s="211">
        <f t="shared" si="40"/>
        <v>1.1864406779661016</v>
      </c>
      <c r="AO43" s="211">
        <f t="shared" si="40"/>
        <v>1.1864406779661016</v>
      </c>
      <c r="AP43" s="211">
        <f t="shared" si="40"/>
        <v>1.1864406779661016</v>
      </c>
      <c r="AQ43" s="211">
        <f t="shared" si="40"/>
        <v>1.1864406779661016</v>
      </c>
      <c r="AR43" s="211">
        <f t="shared" si="40"/>
        <v>1.1864406779661016</v>
      </c>
      <c r="AS43" s="211">
        <f t="shared" si="40"/>
        <v>1.1864406779661016</v>
      </c>
      <c r="AT43" s="211">
        <f t="shared" si="40"/>
        <v>1.1864406779661016</v>
      </c>
      <c r="AU43" s="211">
        <f t="shared" si="40"/>
        <v>1.1864406779661016</v>
      </c>
      <c r="AV43" s="211">
        <f t="shared" si="40"/>
        <v>1.1864406779661016</v>
      </c>
      <c r="AW43" s="211">
        <f t="shared" si="40"/>
        <v>1.1864406779661016</v>
      </c>
      <c r="AX43" s="211">
        <f t="shared" si="40"/>
        <v>1.1864406779661016</v>
      </c>
      <c r="AY43" s="211">
        <f t="shared" si="40"/>
        <v>1.1864406779661016</v>
      </c>
      <c r="AZ43" s="211">
        <f t="shared" si="40"/>
        <v>1.1864406779661016</v>
      </c>
      <c r="BA43" s="211">
        <f t="shared" si="40"/>
        <v>1.1864406779661016</v>
      </c>
      <c r="BB43" s="211">
        <f t="shared" si="40"/>
        <v>48.72</v>
      </c>
      <c r="BC43" s="211">
        <f t="shared" si="40"/>
        <v>48.72</v>
      </c>
      <c r="BD43" s="211">
        <f t="shared" si="40"/>
        <v>48.72</v>
      </c>
      <c r="BE43" s="211">
        <f t="shared" si="40"/>
        <v>48.72</v>
      </c>
      <c r="BF43" s="211">
        <f t="shared" si="40"/>
        <v>48.72</v>
      </c>
      <c r="BG43" s="211">
        <f t="shared" si="40"/>
        <v>48.72</v>
      </c>
      <c r="BH43" s="211">
        <f t="shared" si="40"/>
        <v>48.72</v>
      </c>
      <c r="BI43" s="211">
        <f t="shared" si="40"/>
        <v>48.72</v>
      </c>
      <c r="BJ43" s="211">
        <f t="shared" si="40"/>
        <v>48.72</v>
      </c>
      <c r="BK43" s="211">
        <f t="shared" si="40"/>
        <v>48.72</v>
      </c>
      <c r="BL43" s="211">
        <f t="shared" si="40"/>
        <v>48.72</v>
      </c>
      <c r="BM43" s="211">
        <f t="shared" si="40"/>
        <v>48.72</v>
      </c>
      <c r="BN43" s="211">
        <f t="shared" si="40"/>
        <v>48.72</v>
      </c>
      <c r="BO43" s="211">
        <f t="shared" si="40"/>
        <v>48.72</v>
      </c>
      <c r="BP43" s="211">
        <f t="shared" si="40"/>
        <v>48.72</v>
      </c>
      <c r="BQ43" s="211">
        <f t="shared" si="40"/>
        <v>48.72</v>
      </c>
      <c r="BR43" s="211">
        <f t="shared" ref="BR43:DA43" si="41">IF(BR$22&lt;=$E$24,IF(BR$22&lt;=$D$24,IF(BR$22&lt;=$C$24,IF(BR$22&lt;=$B$24,$B109,($C26-$B26)/($C$24-$B$24)),($D26-$C26)/($D$24-$C$24)),($E26-$D26)/($E$24-$D$24)),$F109)</f>
        <v>48.72</v>
      </c>
      <c r="BS43" s="211">
        <f t="shared" si="41"/>
        <v>48.72</v>
      </c>
      <c r="BT43" s="211">
        <f t="shared" si="41"/>
        <v>48.72</v>
      </c>
      <c r="BU43" s="211">
        <f t="shared" si="41"/>
        <v>48.72</v>
      </c>
      <c r="BV43" s="211">
        <f t="shared" si="41"/>
        <v>48.72</v>
      </c>
      <c r="BW43" s="211">
        <f t="shared" si="41"/>
        <v>48.72</v>
      </c>
      <c r="BX43" s="211">
        <f t="shared" si="41"/>
        <v>48.72</v>
      </c>
      <c r="BY43" s="211">
        <f t="shared" si="41"/>
        <v>48.72</v>
      </c>
      <c r="BZ43" s="211">
        <f t="shared" si="41"/>
        <v>48.72</v>
      </c>
      <c r="CA43" s="211">
        <f t="shared" si="41"/>
        <v>873.43597560975627</v>
      </c>
      <c r="CB43" s="211">
        <f t="shared" si="41"/>
        <v>873.43597560975627</v>
      </c>
      <c r="CC43" s="211">
        <f t="shared" si="41"/>
        <v>873.43597560975627</v>
      </c>
      <c r="CD43" s="211">
        <f t="shared" si="41"/>
        <v>873.43597560975627</v>
      </c>
      <c r="CE43" s="211">
        <f t="shared" si="41"/>
        <v>873.43597560975627</v>
      </c>
      <c r="CF43" s="211">
        <f t="shared" si="41"/>
        <v>873.43597560975627</v>
      </c>
      <c r="CG43" s="211">
        <f t="shared" si="41"/>
        <v>873.43597560975627</v>
      </c>
      <c r="CH43" s="211">
        <f t="shared" si="41"/>
        <v>873.43597560975627</v>
      </c>
      <c r="CI43" s="211">
        <f t="shared" si="41"/>
        <v>873.43597560975627</v>
      </c>
      <c r="CJ43" s="211">
        <f t="shared" si="41"/>
        <v>873.43597560975627</v>
      </c>
      <c r="CK43" s="211">
        <f t="shared" si="41"/>
        <v>873.43597560975627</v>
      </c>
      <c r="CL43" s="211">
        <f t="shared" si="41"/>
        <v>873.43597560975627</v>
      </c>
      <c r="CM43" s="211">
        <f t="shared" si="41"/>
        <v>873.43597560975627</v>
      </c>
      <c r="CN43" s="211">
        <f t="shared" si="41"/>
        <v>873.43597560975627</v>
      </c>
      <c r="CO43" s="211">
        <f t="shared" si="41"/>
        <v>873.43597560975627</v>
      </c>
      <c r="CP43" s="211">
        <f t="shared" si="41"/>
        <v>873.43597560975627</v>
      </c>
      <c r="CQ43" s="211">
        <f t="shared" si="41"/>
        <v>873.43597560975627</v>
      </c>
      <c r="CR43" s="211">
        <f t="shared" si="41"/>
        <v>873.43597560975627</v>
      </c>
      <c r="CS43" s="211">
        <f t="shared" si="41"/>
        <v>873.43597560975627</v>
      </c>
      <c r="CT43" s="211">
        <f t="shared" si="41"/>
        <v>873.43597560975627</v>
      </c>
      <c r="CU43" s="211">
        <f t="shared" si="41"/>
        <v>873.43597560975627</v>
      </c>
      <c r="CV43" s="211">
        <f t="shared" si="41"/>
        <v>724.86000000000013</v>
      </c>
      <c r="CW43" s="211">
        <f t="shared" si="41"/>
        <v>724.86000000000013</v>
      </c>
      <c r="CX43" s="211">
        <f t="shared" si="41"/>
        <v>724.86000000000013</v>
      </c>
      <c r="CY43" s="211">
        <f t="shared" si="41"/>
        <v>724.86000000000013</v>
      </c>
      <c r="CZ43" s="211">
        <f t="shared" si="41"/>
        <v>724.86000000000013</v>
      </c>
      <c r="DA43" s="211">
        <f t="shared" si="41"/>
        <v>724.86000000000013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26.970053917934692</v>
      </c>
      <c r="Z44" s="211">
        <f t="shared" si="42"/>
        <v>26.970053917934692</v>
      </c>
      <c r="AA44" s="211">
        <f t="shared" si="42"/>
        <v>26.970053917934692</v>
      </c>
      <c r="AB44" s="211">
        <f t="shared" si="42"/>
        <v>26.970053917934692</v>
      </c>
      <c r="AC44" s="211">
        <f t="shared" si="42"/>
        <v>26.970053917934692</v>
      </c>
      <c r="AD44" s="211">
        <f t="shared" si="42"/>
        <v>26.970053917934692</v>
      </c>
      <c r="AE44" s="211">
        <f t="shared" si="42"/>
        <v>26.970053917934692</v>
      </c>
      <c r="AF44" s="211">
        <f t="shared" si="42"/>
        <v>26.970053917934692</v>
      </c>
      <c r="AG44" s="211">
        <f t="shared" si="42"/>
        <v>26.970053917934692</v>
      </c>
      <c r="AH44" s="211">
        <f t="shared" si="42"/>
        <v>26.970053917934692</v>
      </c>
      <c r="AI44" s="211">
        <f t="shared" si="42"/>
        <v>26.970053917934692</v>
      </c>
      <c r="AJ44" s="211">
        <f t="shared" si="42"/>
        <v>26.970053917934692</v>
      </c>
      <c r="AK44" s="211">
        <f t="shared" si="42"/>
        <v>26.970053917934692</v>
      </c>
      <c r="AL44" s="211">
        <f t="shared" ref="AL44:BQ44" si="43">IF(AL$22&lt;=$E$24,IF(AL$22&lt;=$D$24,IF(AL$22&lt;=$C$24,IF(AL$22&lt;=$B$24,$B110,($C27-$B27)/($C$24-$B$24)),($D27-$C27)/($D$24-$C$24)),($E27-$D27)/($E$24-$D$24)),$F110)</f>
        <v>26.970053917934692</v>
      </c>
      <c r="AM44" s="211">
        <f t="shared" si="43"/>
        <v>26.970053917934692</v>
      </c>
      <c r="AN44" s="211">
        <f t="shared" si="43"/>
        <v>26.970053917934692</v>
      </c>
      <c r="AO44" s="211">
        <f t="shared" si="43"/>
        <v>26.970053917934692</v>
      </c>
      <c r="AP44" s="211">
        <f t="shared" si="43"/>
        <v>26.970053917934692</v>
      </c>
      <c r="AQ44" s="211">
        <f t="shared" si="43"/>
        <v>26.970053917934692</v>
      </c>
      <c r="AR44" s="211">
        <f t="shared" si="43"/>
        <v>26.970053917934692</v>
      </c>
      <c r="AS44" s="211">
        <f t="shared" si="43"/>
        <v>26.970053917934692</v>
      </c>
      <c r="AT44" s="211">
        <f t="shared" si="43"/>
        <v>26.970053917934692</v>
      </c>
      <c r="AU44" s="211">
        <f t="shared" si="43"/>
        <v>26.970053917934692</v>
      </c>
      <c r="AV44" s="211">
        <f t="shared" si="43"/>
        <v>26.970053917934692</v>
      </c>
      <c r="AW44" s="211">
        <f t="shared" si="43"/>
        <v>26.970053917934692</v>
      </c>
      <c r="AX44" s="211">
        <f t="shared" si="43"/>
        <v>26.970053917934692</v>
      </c>
      <c r="AY44" s="211">
        <f t="shared" si="43"/>
        <v>26.970053917934692</v>
      </c>
      <c r="AZ44" s="211">
        <f t="shared" si="43"/>
        <v>26.970053917934692</v>
      </c>
      <c r="BA44" s="211">
        <f t="shared" si="43"/>
        <v>26.970053917934692</v>
      </c>
      <c r="BB44" s="211">
        <f t="shared" si="43"/>
        <v>11.248729366221751</v>
      </c>
      <c r="BC44" s="211">
        <f t="shared" si="43"/>
        <v>11.248729366221751</v>
      </c>
      <c r="BD44" s="211">
        <f t="shared" si="43"/>
        <v>11.248729366221751</v>
      </c>
      <c r="BE44" s="211">
        <f t="shared" si="43"/>
        <v>11.248729366221751</v>
      </c>
      <c r="BF44" s="211">
        <f t="shared" si="43"/>
        <v>11.248729366221751</v>
      </c>
      <c r="BG44" s="211">
        <f t="shared" si="43"/>
        <v>11.248729366221751</v>
      </c>
      <c r="BH44" s="211">
        <f t="shared" si="43"/>
        <v>11.248729366221751</v>
      </c>
      <c r="BI44" s="211">
        <f t="shared" si="43"/>
        <v>11.248729366221751</v>
      </c>
      <c r="BJ44" s="211">
        <f t="shared" si="43"/>
        <v>11.248729366221751</v>
      </c>
      <c r="BK44" s="211">
        <f t="shared" si="43"/>
        <v>11.248729366221751</v>
      </c>
      <c r="BL44" s="211">
        <f t="shared" si="43"/>
        <v>11.248729366221751</v>
      </c>
      <c r="BM44" s="211">
        <f t="shared" si="43"/>
        <v>11.248729366221751</v>
      </c>
      <c r="BN44" s="211">
        <f t="shared" si="43"/>
        <v>11.248729366221751</v>
      </c>
      <c r="BO44" s="211">
        <f t="shared" si="43"/>
        <v>11.248729366221751</v>
      </c>
      <c r="BP44" s="211">
        <f t="shared" si="43"/>
        <v>11.248729366221751</v>
      </c>
      <c r="BQ44" s="211">
        <f t="shared" si="43"/>
        <v>11.248729366221751</v>
      </c>
      <c r="BR44" s="211">
        <f t="shared" ref="BR44:DA44" si="44">IF(BR$22&lt;=$E$24,IF(BR$22&lt;=$D$24,IF(BR$22&lt;=$C$24,IF(BR$22&lt;=$B$24,$B110,($C27-$B27)/($C$24-$B$24)),($D27-$C27)/($D$24-$C$24)),($E27-$D27)/($E$24-$D$24)),$F110)</f>
        <v>11.248729366221751</v>
      </c>
      <c r="BS44" s="211">
        <f t="shared" si="44"/>
        <v>11.248729366221751</v>
      </c>
      <c r="BT44" s="211">
        <f t="shared" si="44"/>
        <v>11.248729366221751</v>
      </c>
      <c r="BU44" s="211">
        <f t="shared" si="44"/>
        <v>11.248729366221751</v>
      </c>
      <c r="BV44" s="211">
        <f t="shared" si="44"/>
        <v>11.248729366221751</v>
      </c>
      <c r="BW44" s="211">
        <f t="shared" si="44"/>
        <v>11.248729366221751</v>
      </c>
      <c r="BX44" s="211">
        <f t="shared" si="44"/>
        <v>11.248729366221751</v>
      </c>
      <c r="BY44" s="211">
        <f t="shared" si="44"/>
        <v>11.248729366221751</v>
      </c>
      <c r="BZ44" s="211">
        <f t="shared" si="44"/>
        <v>11.248729366221751</v>
      </c>
      <c r="CA44" s="211">
        <f t="shared" si="44"/>
        <v>-3.4408015633530895</v>
      </c>
      <c r="CB44" s="211">
        <f t="shared" si="44"/>
        <v>-3.4408015633530895</v>
      </c>
      <c r="CC44" s="211">
        <f t="shared" si="44"/>
        <v>-3.4408015633530895</v>
      </c>
      <c r="CD44" s="211">
        <f t="shared" si="44"/>
        <v>-3.4408015633530895</v>
      </c>
      <c r="CE44" s="211">
        <f t="shared" si="44"/>
        <v>-3.4408015633530895</v>
      </c>
      <c r="CF44" s="211">
        <f t="shared" si="44"/>
        <v>-3.4408015633530895</v>
      </c>
      <c r="CG44" s="211">
        <f t="shared" si="44"/>
        <v>-3.4408015633530895</v>
      </c>
      <c r="CH44" s="211">
        <f t="shared" si="44"/>
        <v>-3.4408015633530895</v>
      </c>
      <c r="CI44" s="211">
        <f t="shared" si="44"/>
        <v>-3.4408015633530895</v>
      </c>
      <c r="CJ44" s="211">
        <f t="shared" si="44"/>
        <v>-3.4408015633530895</v>
      </c>
      <c r="CK44" s="211">
        <f t="shared" si="44"/>
        <v>-3.4408015633530895</v>
      </c>
      <c r="CL44" s="211">
        <f t="shared" si="44"/>
        <v>-3.4408015633530895</v>
      </c>
      <c r="CM44" s="211">
        <f t="shared" si="44"/>
        <v>-3.4408015633530895</v>
      </c>
      <c r="CN44" s="211">
        <f t="shared" si="44"/>
        <v>-3.4408015633530895</v>
      </c>
      <c r="CO44" s="211">
        <f t="shared" si="44"/>
        <v>-3.4408015633530895</v>
      </c>
      <c r="CP44" s="211">
        <f t="shared" si="44"/>
        <v>-3.4408015633530895</v>
      </c>
      <c r="CQ44" s="211">
        <f t="shared" si="44"/>
        <v>-3.4408015633530895</v>
      </c>
      <c r="CR44" s="211">
        <f t="shared" si="44"/>
        <v>-3.4408015633530895</v>
      </c>
      <c r="CS44" s="211">
        <f t="shared" si="44"/>
        <v>-3.4408015633530895</v>
      </c>
      <c r="CT44" s="211">
        <f t="shared" si="44"/>
        <v>-3.4408015633530895</v>
      </c>
      <c r="CU44" s="211">
        <f t="shared" si="44"/>
        <v>-3.4408015633530895</v>
      </c>
      <c r="CV44" s="211">
        <f t="shared" si="44"/>
        <v>8.4310000000000009</v>
      </c>
      <c r="CW44" s="211">
        <f t="shared" si="44"/>
        <v>8.4310000000000009</v>
      </c>
      <c r="CX44" s="211">
        <f t="shared" si="44"/>
        <v>8.4310000000000009</v>
      </c>
      <c r="CY44" s="211">
        <f t="shared" si="44"/>
        <v>8.4310000000000009</v>
      </c>
      <c r="CZ44" s="211">
        <f t="shared" si="44"/>
        <v>8.4310000000000009</v>
      </c>
      <c r="DA44" s="211">
        <f t="shared" si="44"/>
        <v>8.4310000000000009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0.33898305084745761</v>
      </c>
      <c r="Z45" s="211">
        <f t="shared" si="45"/>
        <v>0.33898305084745761</v>
      </c>
      <c r="AA45" s="211">
        <f t="shared" si="45"/>
        <v>0.33898305084745761</v>
      </c>
      <c r="AB45" s="211">
        <f t="shared" si="45"/>
        <v>0.33898305084745761</v>
      </c>
      <c r="AC45" s="211">
        <f t="shared" si="45"/>
        <v>0.33898305084745761</v>
      </c>
      <c r="AD45" s="211">
        <f t="shared" si="45"/>
        <v>0.33898305084745761</v>
      </c>
      <c r="AE45" s="211">
        <f t="shared" si="45"/>
        <v>0.33898305084745761</v>
      </c>
      <c r="AF45" s="211">
        <f t="shared" si="45"/>
        <v>0.33898305084745761</v>
      </c>
      <c r="AG45" s="211">
        <f t="shared" si="45"/>
        <v>0.33898305084745761</v>
      </c>
      <c r="AH45" s="211">
        <f t="shared" si="45"/>
        <v>0.33898305084745761</v>
      </c>
      <c r="AI45" s="211">
        <f t="shared" si="45"/>
        <v>0.33898305084745761</v>
      </c>
      <c r="AJ45" s="211">
        <f t="shared" si="45"/>
        <v>0.33898305084745761</v>
      </c>
      <c r="AK45" s="211">
        <f t="shared" si="45"/>
        <v>0.33898305084745761</v>
      </c>
      <c r="AL45" s="211">
        <f t="shared" ref="AL45:BQ45" si="46">IF(AL$22&lt;=$E$24,IF(AL$22&lt;=$D$24,IF(AL$22&lt;=$C$24,IF(AL$22&lt;=$B$24,$B111,($C28-$B28)/($C$24-$B$24)),($D28-$C28)/($D$24-$C$24)),($E28-$D28)/($E$24-$D$24)),$F111)</f>
        <v>0.33898305084745761</v>
      </c>
      <c r="AM45" s="211">
        <f t="shared" si="46"/>
        <v>0.33898305084745761</v>
      </c>
      <c r="AN45" s="211">
        <f t="shared" si="46"/>
        <v>0.33898305084745761</v>
      </c>
      <c r="AO45" s="211">
        <f t="shared" si="46"/>
        <v>0.33898305084745761</v>
      </c>
      <c r="AP45" s="211">
        <f t="shared" si="46"/>
        <v>0.33898305084745761</v>
      </c>
      <c r="AQ45" s="211">
        <f t="shared" si="46"/>
        <v>0.33898305084745761</v>
      </c>
      <c r="AR45" s="211">
        <f t="shared" si="46"/>
        <v>0.33898305084745761</v>
      </c>
      <c r="AS45" s="211">
        <f t="shared" si="46"/>
        <v>0.33898305084745761</v>
      </c>
      <c r="AT45" s="211">
        <f t="shared" si="46"/>
        <v>0.33898305084745761</v>
      </c>
      <c r="AU45" s="211">
        <f t="shared" si="46"/>
        <v>0.33898305084745761</v>
      </c>
      <c r="AV45" s="211">
        <f t="shared" si="46"/>
        <v>0.33898305084745761</v>
      </c>
      <c r="AW45" s="211">
        <f t="shared" si="46"/>
        <v>0.33898305084745761</v>
      </c>
      <c r="AX45" s="211">
        <f t="shared" si="46"/>
        <v>0.33898305084745761</v>
      </c>
      <c r="AY45" s="211">
        <f t="shared" si="46"/>
        <v>0.33898305084745761</v>
      </c>
      <c r="AZ45" s="211">
        <f t="shared" si="46"/>
        <v>0.33898305084745761</v>
      </c>
      <c r="BA45" s="211">
        <f t="shared" si="46"/>
        <v>0.33898305084745761</v>
      </c>
      <c r="BB45" s="211">
        <f t="shared" si="46"/>
        <v>1.3999999999999997</v>
      </c>
      <c r="BC45" s="211">
        <f t="shared" si="46"/>
        <v>1.3999999999999997</v>
      </c>
      <c r="BD45" s="211">
        <f t="shared" si="46"/>
        <v>1.3999999999999997</v>
      </c>
      <c r="BE45" s="211">
        <f t="shared" si="46"/>
        <v>1.3999999999999997</v>
      </c>
      <c r="BF45" s="211">
        <f t="shared" si="46"/>
        <v>1.3999999999999997</v>
      </c>
      <c r="BG45" s="211">
        <f t="shared" si="46"/>
        <v>1.3999999999999997</v>
      </c>
      <c r="BH45" s="211">
        <f t="shared" si="46"/>
        <v>1.3999999999999997</v>
      </c>
      <c r="BI45" s="211">
        <f t="shared" si="46"/>
        <v>1.3999999999999997</v>
      </c>
      <c r="BJ45" s="211">
        <f t="shared" si="46"/>
        <v>1.3999999999999997</v>
      </c>
      <c r="BK45" s="211">
        <f t="shared" si="46"/>
        <v>1.3999999999999997</v>
      </c>
      <c r="BL45" s="211">
        <f t="shared" si="46"/>
        <v>1.3999999999999997</v>
      </c>
      <c r="BM45" s="211">
        <f t="shared" si="46"/>
        <v>1.3999999999999997</v>
      </c>
      <c r="BN45" s="211">
        <f t="shared" si="46"/>
        <v>1.3999999999999997</v>
      </c>
      <c r="BO45" s="211">
        <f t="shared" si="46"/>
        <v>1.3999999999999997</v>
      </c>
      <c r="BP45" s="211">
        <f t="shared" si="46"/>
        <v>1.3999999999999997</v>
      </c>
      <c r="BQ45" s="211">
        <f t="shared" si="46"/>
        <v>1.3999999999999997</v>
      </c>
      <c r="BR45" s="211">
        <f t="shared" ref="BR45:DA45" si="47">IF(BR$22&lt;=$E$24,IF(BR$22&lt;=$D$24,IF(BR$22&lt;=$C$24,IF(BR$22&lt;=$B$24,$B111,($C28-$B28)/($C$24-$B$24)),($D28-$C28)/($D$24-$C$24)),($E28-$D28)/($E$24-$D$24)),$F111)</f>
        <v>1.3999999999999997</v>
      </c>
      <c r="BS45" s="211">
        <f t="shared" si="47"/>
        <v>1.3999999999999997</v>
      </c>
      <c r="BT45" s="211">
        <f t="shared" si="47"/>
        <v>1.3999999999999997</v>
      </c>
      <c r="BU45" s="211">
        <f t="shared" si="47"/>
        <v>1.3999999999999997</v>
      </c>
      <c r="BV45" s="211">
        <f t="shared" si="47"/>
        <v>1.3999999999999997</v>
      </c>
      <c r="BW45" s="211">
        <f t="shared" si="47"/>
        <v>1.3999999999999997</v>
      </c>
      <c r="BX45" s="211">
        <f t="shared" si="47"/>
        <v>1.3999999999999997</v>
      </c>
      <c r="BY45" s="211">
        <f t="shared" si="47"/>
        <v>1.3999999999999997</v>
      </c>
      <c r="BZ45" s="211">
        <f t="shared" si="47"/>
        <v>1.3999999999999997</v>
      </c>
      <c r="CA45" s="211">
        <f t="shared" si="47"/>
        <v>1.7682926829268295</v>
      </c>
      <c r="CB45" s="211">
        <f t="shared" si="47"/>
        <v>1.7682926829268295</v>
      </c>
      <c r="CC45" s="211">
        <f t="shared" si="47"/>
        <v>1.7682926829268295</v>
      </c>
      <c r="CD45" s="211">
        <f t="shared" si="47"/>
        <v>1.7682926829268295</v>
      </c>
      <c r="CE45" s="211">
        <f t="shared" si="47"/>
        <v>1.7682926829268295</v>
      </c>
      <c r="CF45" s="211">
        <f t="shared" si="47"/>
        <v>1.7682926829268295</v>
      </c>
      <c r="CG45" s="211">
        <f t="shared" si="47"/>
        <v>1.7682926829268295</v>
      </c>
      <c r="CH45" s="211">
        <f t="shared" si="47"/>
        <v>1.7682926829268295</v>
      </c>
      <c r="CI45" s="211">
        <f t="shared" si="47"/>
        <v>1.7682926829268295</v>
      </c>
      <c r="CJ45" s="211">
        <f t="shared" si="47"/>
        <v>1.7682926829268295</v>
      </c>
      <c r="CK45" s="211">
        <f t="shared" si="47"/>
        <v>1.7682926829268295</v>
      </c>
      <c r="CL45" s="211">
        <f t="shared" si="47"/>
        <v>1.7682926829268295</v>
      </c>
      <c r="CM45" s="211">
        <f t="shared" si="47"/>
        <v>1.7682926829268295</v>
      </c>
      <c r="CN45" s="211">
        <f t="shared" si="47"/>
        <v>1.7682926829268295</v>
      </c>
      <c r="CO45" s="211">
        <f t="shared" si="47"/>
        <v>1.7682926829268295</v>
      </c>
      <c r="CP45" s="211">
        <f t="shared" si="47"/>
        <v>1.7682926829268295</v>
      </c>
      <c r="CQ45" s="211">
        <f t="shared" si="47"/>
        <v>1.7682926829268295</v>
      </c>
      <c r="CR45" s="211">
        <f t="shared" si="47"/>
        <v>1.7682926829268295</v>
      </c>
      <c r="CS45" s="211">
        <f t="shared" si="47"/>
        <v>1.7682926829268295</v>
      </c>
      <c r="CT45" s="211">
        <f t="shared" si="47"/>
        <v>1.7682926829268295</v>
      </c>
      <c r="CU45" s="211">
        <f t="shared" si="47"/>
        <v>1.7682926829268295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67.79661016949153</v>
      </c>
      <c r="Z46" s="211">
        <f t="shared" si="48"/>
        <v>67.79661016949153</v>
      </c>
      <c r="AA46" s="211">
        <f t="shared" si="48"/>
        <v>67.79661016949153</v>
      </c>
      <c r="AB46" s="211">
        <f t="shared" si="48"/>
        <v>67.79661016949153</v>
      </c>
      <c r="AC46" s="211">
        <f t="shared" si="48"/>
        <v>67.79661016949153</v>
      </c>
      <c r="AD46" s="211">
        <f t="shared" si="48"/>
        <v>67.79661016949153</v>
      </c>
      <c r="AE46" s="211">
        <f t="shared" si="48"/>
        <v>67.79661016949153</v>
      </c>
      <c r="AF46" s="211">
        <f t="shared" si="48"/>
        <v>67.79661016949153</v>
      </c>
      <c r="AG46" s="211">
        <f t="shared" si="48"/>
        <v>67.79661016949153</v>
      </c>
      <c r="AH46" s="211">
        <f t="shared" si="48"/>
        <v>67.79661016949153</v>
      </c>
      <c r="AI46" s="211">
        <f t="shared" si="48"/>
        <v>67.79661016949153</v>
      </c>
      <c r="AJ46" s="211">
        <f t="shared" si="48"/>
        <v>67.79661016949153</v>
      </c>
      <c r="AK46" s="211">
        <f t="shared" si="48"/>
        <v>67.79661016949153</v>
      </c>
      <c r="AL46" s="211">
        <f t="shared" ref="AL46:BQ46" si="49">IF(AL$22&lt;=$E$24,IF(AL$22&lt;=$D$24,IF(AL$22&lt;=$C$24,IF(AL$22&lt;=$B$24,$B112,($C29-$B29)/($C$24-$B$24)),($D29-$C29)/($D$24-$C$24)),($E29-$D29)/($E$24-$D$24)),$F112)</f>
        <v>67.79661016949153</v>
      </c>
      <c r="AM46" s="211">
        <f t="shared" si="49"/>
        <v>67.79661016949153</v>
      </c>
      <c r="AN46" s="211">
        <f t="shared" si="49"/>
        <v>67.79661016949153</v>
      </c>
      <c r="AO46" s="211">
        <f t="shared" si="49"/>
        <v>67.79661016949153</v>
      </c>
      <c r="AP46" s="211">
        <f t="shared" si="49"/>
        <v>67.79661016949153</v>
      </c>
      <c r="AQ46" s="211">
        <f t="shared" si="49"/>
        <v>67.79661016949153</v>
      </c>
      <c r="AR46" s="211">
        <f t="shared" si="49"/>
        <v>67.79661016949153</v>
      </c>
      <c r="AS46" s="211">
        <f t="shared" si="49"/>
        <v>67.79661016949153</v>
      </c>
      <c r="AT46" s="211">
        <f t="shared" si="49"/>
        <v>67.79661016949153</v>
      </c>
      <c r="AU46" s="211">
        <f t="shared" si="49"/>
        <v>67.79661016949153</v>
      </c>
      <c r="AV46" s="211">
        <f t="shared" si="49"/>
        <v>67.79661016949153</v>
      </c>
      <c r="AW46" s="211">
        <f t="shared" si="49"/>
        <v>67.79661016949153</v>
      </c>
      <c r="AX46" s="211">
        <f t="shared" si="49"/>
        <v>67.79661016949153</v>
      </c>
      <c r="AY46" s="211">
        <f t="shared" si="49"/>
        <v>67.79661016949153</v>
      </c>
      <c r="AZ46" s="211">
        <f t="shared" si="49"/>
        <v>67.79661016949153</v>
      </c>
      <c r="BA46" s="211">
        <f t="shared" si="49"/>
        <v>67.79661016949153</v>
      </c>
      <c r="BB46" s="211">
        <f t="shared" si="49"/>
        <v>190</v>
      </c>
      <c r="BC46" s="211">
        <f t="shared" si="49"/>
        <v>190</v>
      </c>
      <c r="BD46" s="211">
        <f t="shared" si="49"/>
        <v>190</v>
      </c>
      <c r="BE46" s="211">
        <f t="shared" si="49"/>
        <v>190</v>
      </c>
      <c r="BF46" s="211">
        <f t="shared" si="49"/>
        <v>190</v>
      </c>
      <c r="BG46" s="211">
        <f t="shared" si="49"/>
        <v>190</v>
      </c>
      <c r="BH46" s="211">
        <f t="shared" si="49"/>
        <v>190</v>
      </c>
      <c r="BI46" s="211">
        <f t="shared" si="49"/>
        <v>190</v>
      </c>
      <c r="BJ46" s="211">
        <f t="shared" si="49"/>
        <v>190</v>
      </c>
      <c r="BK46" s="211">
        <f t="shared" si="49"/>
        <v>190</v>
      </c>
      <c r="BL46" s="211">
        <f t="shared" si="49"/>
        <v>190</v>
      </c>
      <c r="BM46" s="211">
        <f t="shared" si="49"/>
        <v>190</v>
      </c>
      <c r="BN46" s="211">
        <f t="shared" si="49"/>
        <v>190</v>
      </c>
      <c r="BO46" s="211">
        <f t="shared" si="49"/>
        <v>190</v>
      </c>
      <c r="BP46" s="211">
        <f t="shared" si="49"/>
        <v>190</v>
      </c>
      <c r="BQ46" s="211">
        <f t="shared" si="49"/>
        <v>190</v>
      </c>
      <c r="BR46" s="211">
        <f t="shared" ref="BR46:DA46" si="50">IF(BR$22&lt;=$E$24,IF(BR$22&lt;=$D$24,IF(BR$22&lt;=$C$24,IF(BR$22&lt;=$B$24,$B112,($C29-$B29)/($C$24-$B$24)),($D29-$C29)/($D$24-$C$24)),($E29-$D29)/($E$24-$D$24)),$F112)</f>
        <v>190</v>
      </c>
      <c r="BS46" s="211">
        <f t="shared" si="50"/>
        <v>190</v>
      </c>
      <c r="BT46" s="211">
        <f t="shared" si="50"/>
        <v>190</v>
      </c>
      <c r="BU46" s="211">
        <f t="shared" si="50"/>
        <v>190</v>
      </c>
      <c r="BV46" s="211">
        <f t="shared" si="50"/>
        <v>190</v>
      </c>
      <c r="BW46" s="211">
        <f t="shared" si="50"/>
        <v>190</v>
      </c>
      <c r="BX46" s="211">
        <f t="shared" si="50"/>
        <v>190</v>
      </c>
      <c r="BY46" s="211">
        <f t="shared" si="50"/>
        <v>190</v>
      </c>
      <c r="BZ46" s="211">
        <f t="shared" si="50"/>
        <v>190</v>
      </c>
      <c r="CA46" s="211">
        <f t="shared" si="50"/>
        <v>1347.560975609756</v>
      </c>
      <c r="CB46" s="211">
        <f t="shared" si="50"/>
        <v>1347.560975609756</v>
      </c>
      <c r="CC46" s="211">
        <f t="shared" si="50"/>
        <v>1347.560975609756</v>
      </c>
      <c r="CD46" s="211">
        <f t="shared" si="50"/>
        <v>1347.560975609756</v>
      </c>
      <c r="CE46" s="211">
        <f t="shared" si="50"/>
        <v>1347.560975609756</v>
      </c>
      <c r="CF46" s="211">
        <f t="shared" si="50"/>
        <v>1347.560975609756</v>
      </c>
      <c r="CG46" s="211">
        <f t="shared" si="50"/>
        <v>1347.560975609756</v>
      </c>
      <c r="CH46" s="211">
        <f t="shared" si="50"/>
        <v>1347.560975609756</v>
      </c>
      <c r="CI46" s="211">
        <f t="shared" si="50"/>
        <v>1347.560975609756</v>
      </c>
      <c r="CJ46" s="211">
        <f t="shared" si="50"/>
        <v>1347.560975609756</v>
      </c>
      <c r="CK46" s="211">
        <f t="shared" si="50"/>
        <v>1347.560975609756</v>
      </c>
      <c r="CL46" s="211">
        <f t="shared" si="50"/>
        <v>1347.560975609756</v>
      </c>
      <c r="CM46" s="211">
        <f t="shared" si="50"/>
        <v>1347.560975609756</v>
      </c>
      <c r="CN46" s="211">
        <f t="shared" si="50"/>
        <v>1347.560975609756</v>
      </c>
      <c r="CO46" s="211">
        <f t="shared" si="50"/>
        <v>1347.560975609756</v>
      </c>
      <c r="CP46" s="211">
        <f t="shared" si="50"/>
        <v>1347.560975609756</v>
      </c>
      <c r="CQ46" s="211">
        <f t="shared" si="50"/>
        <v>1347.560975609756</v>
      </c>
      <c r="CR46" s="211">
        <f t="shared" si="50"/>
        <v>1347.560975609756</v>
      </c>
      <c r="CS46" s="211">
        <f t="shared" si="50"/>
        <v>1347.560975609756</v>
      </c>
      <c r="CT46" s="211">
        <f t="shared" si="50"/>
        <v>1347.560975609756</v>
      </c>
      <c r="CU46" s="211">
        <f t="shared" si="50"/>
        <v>1347.560975609756</v>
      </c>
      <c r="CV46" s="211">
        <f t="shared" si="50"/>
        <v>0</v>
      </c>
      <c r="CW46" s="211">
        <f t="shared" si="50"/>
        <v>0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6.0720931434493473</v>
      </c>
      <c r="Z47" s="211">
        <f t="shared" si="51"/>
        <v>6.0720931434493473</v>
      </c>
      <c r="AA47" s="211">
        <f t="shared" si="51"/>
        <v>6.0720931434493473</v>
      </c>
      <c r="AB47" s="211">
        <f t="shared" si="51"/>
        <v>6.0720931434493473</v>
      </c>
      <c r="AC47" s="211">
        <f t="shared" si="51"/>
        <v>6.0720931434493473</v>
      </c>
      <c r="AD47" s="211">
        <f t="shared" si="51"/>
        <v>6.0720931434493473</v>
      </c>
      <c r="AE47" s="211">
        <f t="shared" si="51"/>
        <v>6.0720931434493473</v>
      </c>
      <c r="AF47" s="211">
        <f t="shared" si="51"/>
        <v>6.0720931434493473</v>
      </c>
      <c r="AG47" s="211">
        <f t="shared" si="51"/>
        <v>6.0720931434493473</v>
      </c>
      <c r="AH47" s="211">
        <f t="shared" si="51"/>
        <v>6.0720931434493473</v>
      </c>
      <c r="AI47" s="211">
        <f t="shared" si="51"/>
        <v>6.0720931434493473</v>
      </c>
      <c r="AJ47" s="211">
        <f t="shared" si="51"/>
        <v>6.0720931434493473</v>
      </c>
      <c r="AK47" s="211">
        <f t="shared" si="51"/>
        <v>6.0720931434493473</v>
      </c>
      <c r="AL47" s="211">
        <f t="shared" ref="AL47:BQ47" si="52">IF(AL$22&lt;=$E$24,IF(AL$22&lt;=$D$24,IF(AL$22&lt;=$C$24,IF(AL$22&lt;=$B$24,$B113,($C30-$B30)/($C$24-$B$24)),($D30-$C30)/($D$24-$C$24)),($E30-$D30)/($E$24-$D$24)),$F113)</f>
        <v>6.0720931434493473</v>
      </c>
      <c r="AM47" s="211">
        <f t="shared" si="52"/>
        <v>6.0720931434493473</v>
      </c>
      <c r="AN47" s="211">
        <f t="shared" si="52"/>
        <v>6.0720931434493473</v>
      </c>
      <c r="AO47" s="211">
        <f t="shared" si="52"/>
        <v>6.0720931434493473</v>
      </c>
      <c r="AP47" s="211">
        <f t="shared" si="52"/>
        <v>6.0720931434493473</v>
      </c>
      <c r="AQ47" s="211">
        <f t="shared" si="52"/>
        <v>6.0720931434493473</v>
      </c>
      <c r="AR47" s="211">
        <f t="shared" si="52"/>
        <v>6.0720931434493473</v>
      </c>
      <c r="AS47" s="211">
        <f t="shared" si="52"/>
        <v>6.0720931434493473</v>
      </c>
      <c r="AT47" s="211">
        <f t="shared" si="52"/>
        <v>6.0720931434493473</v>
      </c>
      <c r="AU47" s="211">
        <f t="shared" si="52"/>
        <v>6.0720931434493473</v>
      </c>
      <c r="AV47" s="211">
        <f t="shared" si="52"/>
        <v>6.0720931434493473</v>
      </c>
      <c r="AW47" s="211">
        <f t="shared" si="52"/>
        <v>6.0720931434493473</v>
      </c>
      <c r="AX47" s="211">
        <f t="shared" si="52"/>
        <v>6.0720931434493473</v>
      </c>
      <c r="AY47" s="211">
        <f t="shared" si="52"/>
        <v>6.0720931434493473</v>
      </c>
      <c r="AZ47" s="211">
        <f t="shared" si="52"/>
        <v>6.0720931434493473</v>
      </c>
      <c r="BA47" s="211">
        <f t="shared" si="52"/>
        <v>6.0720931434493473</v>
      </c>
      <c r="BB47" s="211">
        <f t="shared" si="52"/>
        <v>-1.5449652604581525</v>
      </c>
      <c r="BC47" s="211">
        <f t="shared" si="52"/>
        <v>-1.5449652604581525</v>
      </c>
      <c r="BD47" s="211">
        <f t="shared" si="52"/>
        <v>-1.5449652604581525</v>
      </c>
      <c r="BE47" s="211">
        <f t="shared" si="52"/>
        <v>-1.5449652604581525</v>
      </c>
      <c r="BF47" s="211">
        <f t="shared" si="52"/>
        <v>-1.5449652604581525</v>
      </c>
      <c r="BG47" s="211">
        <f t="shared" si="52"/>
        <v>-1.5449652604581525</v>
      </c>
      <c r="BH47" s="211">
        <f t="shared" si="52"/>
        <v>-1.5449652604581525</v>
      </c>
      <c r="BI47" s="211">
        <f t="shared" si="52"/>
        <v>-1.5449652604581525</v>
      </c>
      <c r="BJ47" s="211">
        <f t="shared" si="52"/>
        <v>-1.5449652604581525</v>
      </c>
      <c r="BK47" s="211">
        <f t="shared" si="52"/>
        <v>-1.5449652604581525</v>
      </c>
      <c r="BL47" s="211">
        <f t="shared" si="52"/>
        <v>-1.5449652604581525</v>
      </c>
      <c r="BM47" s="211">
        <f t="shared" si="52"/>
        <v>-1.5449652604581525</v>
      </c>
      <c r="BN47" s="211">
        <f t="shared" si="52"/>
        <v>-1.5449652604581525</v>
      </c>
      <c r="BO47" s="211">
        <f t="shared" si="52"/>
        <v>-1.5449652604581525</v>
      </c>
      <c r="BP47" s="211">
        <f t="shared" si="52"/>
        <v>-1.5449652604581525</v>
      </c>
      <c r="BQ47" s="211">
        <f t="shared" si="52"/>
        <v>-1.5449652604581525</v>
      </c>
      <c r="BR47" s="211">
        <f t="shared" ref="BR47:DA47" si="53">IF(BR$22&lt;=$E$24,IF(BR$22&lt;=$D$24,IF(BR$22&lt;=$C$24,IF(BR$22&lt;=$B$24,$B113,($C30-$B30)/($C$24-$B$24)),($D30-$C30)/($D$24-$C$24)),($E30-$D30)/($E$24-$D$24)),$F113)</f>
        <v>-1.5449652604581525</v>
      </c>
      <c r="BS47" s="211">
        <f t="shared" si="53"/>
        <v>-1.5449652604581525</v>
      </c>
      <c r="BT47" s="211">
        <f t="shared" si="53"/>
        <v>-1.5449652604581525</v>
      </c>
      <c r="BU47" s="211">
        <f t="shared" si="53"/>
        <v>-1.5449652604581525</v>
      </c>
      <c r="BV47" s="211">
        <f t="shared" si="53"/>
        <v>-1.5449652604581525</v>
      </c>
      <c r="BW47" s="211">
        <f t="shared" si="53"/>
        <v>-1.5449652604581525</v>
      </c>
      <c r="BX47" s="211">
        <f t="shared" si="53"/>
        <v>-1.5449652604581525</v>
      </c>
      <c r="BY47" s="211">
        <f t="shared" si="53"/>
        <v>-1.5449652604581525</v>
      </c>
      <c r="BZ47" s="211">
        <f t="shared" si="53"/>
        <v>-1.5449652604581525</v>
      </c>
      <c r="CA47" s="211">
        <f t="shared" si="53"/>
        <v>-6.8537861570878995</v>
      </c>
      <c r="CB47" s="211">
        <f t="shared" si="53"/>
        <v>-6.8537861570878995</v>
      </c>
      <c r="CC47" s="211">
        <f t="shared" si="53"/>
        <v>-6.8537861570878995</v>
      </c>
      <c r="CD47" s="211">
        <f t="shared" si="53"/>
        <v>-6.8537861570878995</v>
      </c>
      <c r="CE47" s="211">
        <f t="shared" si="53"/>
        <v>-6.8537861570878995</v>
      </c>
      <c r="CF47" s="211">
        <f t="shared" si="53"/>
        <v>-6.8537861570878995</v>
      </c>
      <c r="CG47" s="211">
        <f t="shared" si="53"/>
        <v>-6.8537861570878995</v>
      </c>
      <c r="CH47" s="211">
        <f t="shared" si="53"/>
        <v>-6.8537861570878995</v>
      </c>
      <c r="CI47" s="211">
        <f t="shared" si="53"/>
        <v>-6.8537861570878995</v>
      </c>
      <c r="CJ47" s="211">
        <f t="shared" si="53"/>
        <v>-6.8537861570878995</v>
      </c>
      <c r="CK47" s="211">
        <f t="shared" si="53"/>
        <v>-6.8537861570878995</v>
      </c>
      <c r="CL47" s="211">
        <f t="shared" si="53"/>
        <v>-6.8537861570878995</v>
      </c>
      <c r="CM47" s="211">
        <f t="shared" si="53"/>
        <v>-6.8537861570878995</v>
      </c>
      <c r="CN47" s="211">
        <f t="shared" si="53"/>
        <v>-6.8537861570878995</v>
      </c>
      <c r="CO47" s="211">
        <f t="shared" si="53"/>
        <v>-6.8537861570878995</v>
      </c>
      <c r="CP47" s="211">
        <f t="shared" si="53"/>
        <v>-6.8537861570878995</v>
      </c>
      <c r="CQ47" s="211">
        <f t="shared" si="53"/>
        <v>-6.8537861570878995</v>
      </c>
      <c r="CR47" s="211">
        <f t="shared" si="53"/>
        <v>-6.8537861570878995</v>
      </c>
      <c r="CS47" s="211">
        <f t="shared" si="53"/>
        <v>-6.8537861570878995</v>
      </c>
      <c r="CT47" s="211">
        <f t="shared" si="53"/>
        <v>-6.8537861570878995</v>
      </c>
      <c r="CU47" s="211">
        <f t="shared" si="53"/>
        <v>-6.8537861570878995</v>
      </c>
      <c r="CV47" s="211">
        <f t="shared" si="53"/>
        <v>52.189999999999884</v>
      </c>
      <c r="CW47" s="211">
        <f t="shared" si="53"/>
        <v>52.189999999999884</v>
      </c>
      <c r="CX47" s="211">
        <f t="shared" si="53"/>
        <v>52.189999999999884</v>
      </c>
      <c r="CY47" s="211">
        <f t="shared" si="53"/>
        <v>52.189999999999884</v>
      </c>
      <c r="CZ47" s="211">
        <f t="shared" si="53"/>
        <v>52.189999999999884</v>
      </c>
      <c r="DA47" s="211">
        <f t="shared" si="53"/>
        <v>52.189999999999884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0</v>
      </c>
      <c r="AB48" s="211">
        <f t="shared" si="54"/>
        <v>0</v>
      </c>
      <c r="AC48" s="211">
        <f t="shared" si="54"/>
        <v>0</v>
      </c>
      <c r="AD48" s="211">
        <f t="shared" si="54"/>
        <v>0</v>
      </c>
      <c r="AE48" s="211">
        <f t="shared" si="54"/>
        <v>0</v>
      </c>
      <c r="AF48" s="211">
        <f t="shared" si="54"/>
        <v>0</v>
      </c>
      <c r="AG48" s="211">
        <f t="shared" si="54"/>
        <v>0</v>
      </c>
      <c r="AH48" s="211">
        <f t="shared" si="54"/>
        <v>0</v>
      </c>
      <c r="AI48" s="211">
        <f t="shared" si="54"/>
        <v>0</v>
      </c>
      <c r="AJ48" s="211">
        <f t="shared" si="54"/>
        <v>0</v>
      </c>
      <c r="AK48" s="211">
        <f t="shared" si="54"/>
        <v>0</v>
      </c>
      <c r="AL48" s="211">
        <f t="shared" ref="AL48:BQ48" si="55">IF(AL$22&lt;=$E$24,IF(AL$22&lt;=$D$24,IF(AL$22&lt;=$C$24,IF(AL$22&lt;=$B$24,$B114,($C31-$B31)/($C$24-$B$24)),($D31-$C31)/($D$24-$C$24)),($E31-$D31)/($E$24-$D$24)),$F114)</f>
        <v>0</v>
      </c>
      <c r="AM48" s="211">
        <f t="shared" si="55"/>
        <v>0</v>
      </c>
      <c r="AN48" s="211">
        <f t="shared" si="55"/>
        <v>0</v>
      </c>
      <c r="AO48" s="211">
        <f t="shared" si="55"/>
        <v>0</v>
      </c>
      <c r="AP48" s="211">
        <f t="shared" si="55"/>
        <v>0</v>
      </c>
      <c r="AQ48" s="211">
        <f t="shared" si="55"/>
        <v>0</v>
      </c>
      <c r="AR48" s="211">
        <f t="shared" si="55"/>
        <v>0</v>
      </c>
      <c r="AS48" s="211">
        <f t="shared" si="55"/>
        <v>0</v>
      </c>
      <c r="AT48" s="211">
        <f t="shared" si="55"/>
        <v>0</v>
      </c>
      <c r="AU48" s="211">
        <f t="shared" si="55"/>
        <v>0</v>
      </c>
      <c r="AV48" s="211">
        <f t="shared" si="55"/>
        <v>0</v>
      </c>
      <c r="AW48" s="211">
        <f t="shared" si="55"/>
        <v>0</v>
      </c>
      <c r="AX48" s="211">
        <f t="shared" si="55"/>
        <v>0</v>
      </c>
      <c r="AY48" s="211">
        <f t="shared" si="55"/>
        <v>0</v>
      </c>
      <c r="AZ48" s="211">
        <f t="shared" si="55"/>
        <v>0</v>
      </c>
      <c r="BA48" s="211">
        <f t="shared" si="55"/>
        <v>0</v>
      </c>
      <c r="BB48" s="211">
        <f t="shared" si="55"/>
        <v>0</v>
      </c>
      <c r="BC48" s="211">
        <f t="shared" si="55"/>
        <v>0</v>
      </c>
      <c r="BD48" s="211">
        <f t="shared" si="55"/>
        <v>0</v>
      </c>
      <c r="BE48" s="211">
        <f t="shared" si="55"/>
        <v>0</v>
      </c>
      <c r="BF48" s="211">
        <f t="shared" si="55"/>
        <v>0</v>
      </c>
      <c r="BG48" s="211">
        <f t="shared" si="55"/>
        <v>0</v>
      </c>
      <c r="BH48" s="211">
        <f t="shared" si="55"/>
        <v>0</v>
      </c>
      <c r="BI48" s="211">
        <f t="shared" si="55"/>
        <v>0</v>
      </c>
      <c r="BJ48" s="211">
        <f t="shared" si="55"/>
        <v>0</v>
      </c>
      <c r="BK48" s="211">
        <f t="shared" si="55"/>
        <v>0</v>
      </c>
      <c r="BL48" s="211">
        <f t="shared" si="55"/>
        <v>0</v>
      </c>
      <c r="BM48" s="211">
        <f t="shared" si="55"/>
        <v>0</v>
      </c>
      <c r="BN48" s="211">
        <f t="shared" si="55"/>
        <v>0</v>
      </c>
      <c r="BO48" s="211">
        <f t="shared" si="55"/>
        <v>0</v>
      </c>
      <c r="BP48" s="211">
        <f t="shared" si="55"/>
        <v>0</v>
      </c>
      <c r="BQ48" s="211">
        <f t="shared" si="55"/>
        <v>0</v>
      </c>
      <c r="BR48" s="211">
        <f t="shared" ref="BR48:DA48" si="56">IF(BR$22&lt;=$E$24,IF(BR$22&lt;=$D$24,IF(BR$22&lt;=$C$24,IF(BR$22&lt;=$B$24,$B114,($C31-$B31)/($C$24-$B$24)),($D31-$C31)/($D$24-$C$24)),($E31-$D31)/($E$24-$D$24)),$F114)</f>
        <v>0</v>
      </c>
      <c r="BS48" s="211">
        <f t="shared" si="56"/>
        <v>0</v>
      </c>
      <c r="BT48" s="211">
        <f t="shared" si="56"/>
        <v>0</v>
      </c>
      <c r="BU48" s="211">
        <f t="shared" si="56"/>
        <v>0</v>
      </c>
      <c r="BV48" s="211">
        <f t="shared" si="56"/>
        <v>0</v>
      </c>
      <c r="BW48" s="211">
        <f t="shared" si="56"/>
        <v>0</v>
      </c>
      <c r="BX48" s="211">
        <f t="shared" si="56"/>
        <v>0</v>
      </c>
      <c r="BY48" s="211">
        <f t="shared" si="56"/>
        <v>0</v>
      </c>
      <c r="BZ48" s="211">
        <f t="shared" si="56"/>
        <v>0</v>
      </c>
      <c r="CA48" s="211">
        <f t="shared" si="56"/>
        <v>0</v>
      </c>
      <c r="CB48" s="211">
        <f t="shared" si="56"/>
        <v>0</v>
      </c>
      <c r="CC48" s="211">
        <f t="shared" si="56"/>
        <v>0</v>
      </c>
      <c r="CD48" s="211">
        <f t="shared" si="56"/>
        <v>0</v>
      </c>
      <c r="CE48" s="211">
        <f t="shared" si="56"/>
        <v>0</v>
      </c>
      <c r="CF48" s="211">
        <f t="shared" si="56"/>
        <v>0</v>
      </c>
      <c r="CG48" s="211">
        <f t="shared" si="56"/>
        <v>0</v>
      </c>
      <c r="CH48" s="211">
        <f t="shared" si="56"/>
        <v>0</v>
      </c>
      <c r="CI48" s="211">
        <f t="shared" si="56"/>
        <v>0</v>
      </c>
      <c r="CJ48" s="211">
        <f t="shared" si="56"/>
        <v>0</v>
      </c>
      <c r="CK48" s="211">
        <f t="shared" si="56"/>
        <v>0</v>
      </c>
      <c r="CL48" s="211">
        <f t="shared" si="56"/>
        <v>0</v>
      </c>
      <c r="CM48" s="211">
        <f t="shared" si="56"/>
        <v>0</v>
      </c>
      <c r="CN48" s="211">
        <f t="shared" si="56"/>
        <v>0</v>
      </c>
      <c r="CO48" s="211">
        <f t="shared" si="56"/>
        <v>0</v>
      </c>
      <c r="CP48" s="211">
        <f t="shared" si="56"/>
        <v>0</v>
      </c>
      <c r="CQ48" s="211">
        <f t="shared" si="56"/>
        <v>0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0</v>
      </c>
      <c r="BE49" s="211">
        <f t="shared" si="58"/>
        <v>0</v>
      </c>
      <c r="BF49" s="211">
        <f t="shared" si="58"/>
        <v>0</v>
      </c>
      <c r="BG49" s="211">
        <f t="shared" si="58"/>
        <v>0</v>
      </c>
      <c r="BH49" s="211">
        <f t="shared" si="58"/>
        <v>0</v>
      </c>
      <c r="BI49" s="211">
        <f t="shared" si="58"/>
        <v>0</v>
      </c>
      <c r="BJ49" s="211">
        <f t="shared" si="58"/>
        <v>0</v>
      </c>
      <c r="BK49" s="211">
        <f t="shared" si="58"/>
        <v>0</v>
      </c>
      <c r="BL49" s="211">
        <f t="shared" si="58"/>
        <v>0</v>
      </c>
      <c r="BM49" s="211">
        <f t="shared" si="58"/>
        <v>0</v>
      </c>
      <c r="BN49" s="211">
        <f t="shared" si="58"/>
        <v>0</v>
      </c>
      <c r="BO49" s="211">
        <f t="shared" si="58"/>
        <v>0</v>
      </c>
      <c r="BP49" s="211">
        <f t="shared" si="58"/>
        <v>0</v>
      </c>
      <c r="BQ49" s="211">
        <f t="shared" si="58"/>
        <v>0</v>
      </c>
      <c r="BR49" s="211">
        <f t="shared" ref="BR49:DA49" si="59">IF(BR$22&lt;=$E$24,IF(BR$22&lt;=$D$24,IF(BR$22&lt;=$C$24,IF(BR$22&lt;=$B$24,$B115,($C32-$B32)/($C$24-$B$24)),($D32-$C32)/($D$24-$C$24)),($E32-$D32)/($E$24-$D$24)),$F115)</f>
        <v>0</v>
      </c>
      <c r="BS49" s="211">
        <f t="shared" si="59"/>
        <v>0</v>
      </c>
      <c r="BT49" s="211">
        <f t="shared" si="59"/>
        <v>0</v>
      </c>
      <c r="BU49" s="211">
        <f t="shared" si="59"/>
        <v>0</v>
      </c>
      <c r="BV49" s="211">
        <f t="shared" si="59"/>
        <v>0</v>
      </c>
      <c r="BW49" s="211">
        <f t="shared" si="59"/>
        <v>0</v>
      </c>
      <c r="BX49" s="211">
        <f t="shared" si="59"/>
        <v>0</v>
      </c>
      <c r="BY49" s="211">
        <f t="shared" si="59"/>
        <v>0</v>
      </c>
      <c r="BZ49" s="211">
        <f t="shared" si="59"/>
        <v>0</v>
      </c>
      <c r="CA49" s="211">
        <f t="shared" si="59"/>
        <v>0</v>
      </c>
      <c r="CB49" s="211">
        <f t="shared" si="59"/>
        <v>0</v>
      </c>
      <c r="CC49" s="211">
        <f t="shared" si="59"/>
        <v>0</v>
      </c>
      <c r="CD49" s="211">
        <f t="shared" si="59"/>
        <v>0</v>
      </c>
      <c r="CE49" s="211">
        <f t="shared" si="59"/>
        <v>0</v>
      </c>
      <c r="CF49" s="211">
        <f t="shared" si="59"/>
        <v>0</v>
      </c>
      <c r="CG49" s="211">
        <f t="shared" si="59"/>
        <v>0</v>
      </c>
      <c r="CH49" s="211">
        <f t="shared" si="59"/>
        <v>0</v>
      </c>
      <c r="CI49" s="211">
        <f t="shared" si="59"/>
        <v>0</v>
      </c>
      <c r="CJ49" s="211">
        <f t="shared" si="59"/>
        <v>0</v>
      </c>
      <c r="CK49" s="211">
        <f t="shared" si="59"/>
        <v>0</v>
      </c>
      <c r="CL49" s="211">
        <f t="shared" si="59"/>
        <v>0</v>
      </c>
      <c r="CM49" s="211">
        <f t="shared" si="59"/>
        <v>0</v>
      </c>
      <c r="CN49" s="211">
        <f t="shared" si="59"/>
        <v>0</v>
      </c>
      <c r="CO49" s="211">
        <f t="shared" si="59"/>
        <v>0</v>
      </c>
      <c r="CP49" s="211">
        <f t="shared" si="59"/>
        <v>0</v>
      </c>
      <c r="CQ49" s="211">
        <f t="shared" si="59"/>
        <v>0</v>
      </c>
      <c r="CR49" s="211">
        <f t="shared" si="59"/>
        <v>0</v>
      </c>
      <c r="CS49" s="211">
        <f t="shared" si="59"/>
        <v>0</v>
      </c>
      <c r="CT49" s="211">
        <f t="shared" si="59"/>
        <v>0</v>
      </c>
      <c r="CU49" s="211">
        <f t="shared" si="59"/>
        <v>0</v>
      </c>
      <c r="CV49" s="211">
        <f t="shared" si="59"/>
        <v>2671.7</v>
      </c>
      <c r="CW49" s="211">
        <f t="shared" si="59"/>
        <v>2671.7</v>
      </c>
      <c r="CX49" s="211">
        <f t="shared" si="59"/>
        <v>2671.7</v>
      </c>
      <c r="CY49" s="211">
        <f t="shared" si="59"/>
        <v>2671.7</v>
      </c>
      <c r="CZ49" s="211">
        <f t="shared" si="59"/>
        <v>2671.7</v>
      </c>
      <c r="DA49" s="211">
        <f t="shared" si="59"/>
        <v>2671.7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829.53</v>
      </c>
      <c r="CW50" s="211">
        <f t="shared" si="62"/>
        <v>829.53</v>
      </c>
      <c r="CX50" s="211">
        <f t="shared" si="62"/>
        <v>829.53</v>
      </c>
      <c r="CY50" s="211">
        <f t="shared" si="62"/>
        <v>829.53</v>
      </c>
      <c r="CZ50" s="211">
        <f t="shared" si="62"/>
        <v>829.53</v>
      </c>
      <c r="DA50" s="211">
        <f t="shared" si="62"/>
        <v>829.53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203.38983050847457</v>
      </c>
      <c r="Z51" s="211">
        <f t="shared" si="63"/>
        <v>203.38983050847457</v>
      </c>
      <c r="AA51" s="211">
        <f t="shared" si="63"/>
        <v>203.38983050847457</v>
      </c>
      <c r="AB51" s="211">
        <f t="shared" si="63"/>
        <v>203.38983050847457</v>
      </c>
      <c r="AC51" s="211">
        <f t="shared" si="63"/>
        <v>203.38983050847457</v>
      </c>
      <c r="AD51" s="211">
        <f t="shared" si="63"/>
        <v>203.38983050847457</v>
      </c>
      <c r="AE51" s="211">
        <f t="shared" si="63"/>
        <v>203.38983050847457</v>
      </c>
      <c r="AF51" s="211">
        <f t="shared" si="63"/>
        <v>203.38983050847457</v>
      </c>
      <c r="AG51" s="211">
        <f t="shared" si="63"/>
        <v>203.38983050847457</v>
      </c>
      <c r="AH51" s="211">
        <f t="shared" si="63"/>
        <v>203.38983050847457</v>
      </c>
      <c r="AI51" s="211">
        <f t="shared" si="63"/>
        <v>203.38983050847457</v>
      </c>
      <c r="AJ51" s="211">
        <f t="shared" si="63"/>
        <v>203.38983050847457</v>
      </c>
      <c r="AK51" s="211">
        <f t="shared" si="63"/>
        <v>203.38983050847457</v>
      </c>
      <c r="AL51" s="211">
        <f t="shared" ref="AL51:BQ51" si="64">IF(AL$22&lt;=$E$24,IF(AL$22&lt;=$D$24,IF(AL$22&lt;=$C$24,IF(AL$22&lt;=$B$24,$B117,($C34-$B34)/($C$24-$B$24)),($D34-$C34)/($D$24-$C$24)),($E34-$D34)/($E$24-$D$24)),$F117)</f>
        <v>203.38983050847457</v>
      </c>
      <c r="AM51" s="211">
        <f t="shared" si="64"/>
        <v>203.38983050847457</v>
      </c>
      <c r="AN51" s="211">
        <f t="shared" si="64"/>
        <v>203.38983050847457</v>
      </c>
      <c r="AO51" s="211">
        <f t="shared" si="64"/>
        <v>203.38983050847457</v>
      </c>
      <c r="AP51" s="211">
        <f t="shared" si="64"/>
        <v>203.38983050847457</v>
      </c>
      <c r="AQ51" s="211">
        <f t="shared" si="64"/>
        <v>203.38983050847457</v>
      </c>
      <c r="AR51" s="211">
        <f t="shared" si="64"/>
        <v>203.38983050847457</v>
      </c>
      <c r="AS51" s="211">
        <f t="shared" si="64"/>
        <v>203.38983050847457</v>
      </c>
      <c r="AT51" s="211">
        <f t="shared" si="64"/>
        <v>203.38983050847457</v>
      </c>
      <c r="AU51" s="211">
        <f t="shared" si="64"/>
        <v>203.38983050847457</v>
      </c>
      <c r="AV51" s="211">
        <f t="shared" si="64"/>
        <v>203.38983050847457</v>
      </c>
      <c r="AW51" s="211">
        <f t="shared" si="64"/>
        <v>203.38983050847457</v>
      </c>
      <c r="AX51" s="211">
        <f t="shared" si="64"/>
        <v>203.38983050847457</v>
      </c>
      <c r="AY51" s="211">
        <f t="shared" si="64"/>
        <v>203.38983050847457</v>
      </c>
      <c r="AZ51" s="211">
        <f t="shared" si="64"/>
        <v>203.38983050847457</v>
      </c>
      <c r="BA51" s="211">
        <f t="shared" si="64"/>
        <v>203.38983050847457</v>
      </c>
      <c r="BB51" s="211">
        <f t="shared" si="64"/>
        <v>480</v>
      </c>
      <c r="BC51" s="211">
        <f t="shared" si="64"/>
        <v>480</v>
      </c>
      <c r="BD51" s="211">
        <f t="shared" si="64"/>
        <v>480</v>
      </c>
      <c r="BE51" s="211">
        <f t="shared" si="64"/>
        <v>480</v>
      </c>
      <c r="BF51" s="211">
        <f t="shared" si="64"/>
        <v>480</v>
      </c>
      <c r="BG51" s="211">
        <f t="shared" si="64"/>
        <v>480</v>
      </c>
      <c r="BH51" s="211">
        <f t="shared" si="64"/>
        <v>480</v>
      </c>
      <c r="BI51" s="211">
        <f t="shared" si="64"/>
        <v>480</v>
      </c>
      <c r="BJ51" s="211">
        <f t="shared" si="64"/>
        <v>480</v>
      </c>
      <c r="BK51" s="211">
        <f t="shared" si="64"/>
        <v>480</v>
      </c>
      <c r="BL51" s="211">
        <f t="shared" si="64"/>
        <v>480</v>
      </c>
      <c r="BM51" s="211">
        <f t="shared" si="64"/>
        <v>480</v>
      </c>
      <c r="BN51" s="211">
        <f t="shared" si="64"/>
        <v>480</v>
      </c>
      <c r="BO51" s="211">
        <f t="shared" si="64"/>
        <v>480</v>
      </c>
      <c r="BP51" s="211">
        <f t="shared" si="64"/>
        <v>480</v>
      </c>
      <c r="BQ51" s="211">
        <f t="shared" si="64"/>
        <v>480</v>
      </c>
      <c r="BR51" s="211">
        <f t="shared" ref="BR51:DA51" si="65">IF(BR$22&lt;=$E$24,IF(BR$22&lt;=$D$24,IF(BR$22&lt;=$C$24,IF(BR$22&lt;=$B$24,$B117,($C34-$B34)/($C$24-$B$24)),($D34-$C34)/($D$24-$C$24)),($E34-$D34)/($E$24-$D$24)),$F117)</f>
        <v>480</v>
      </c>
      <c r="BS51" s="211">
        <f t="shared" si="65"/>
        <v>480</v>
      </c>
      <c r="BT51" s="211">
        <f t="shared" si="65"/>
        <v>480</v>
      </c>
      <c r="BU51" s="211">
        <f t="shared" si="65"/>
        <v>480</v>
      </c>
      <c r="BV51" s="211">
        <f t="shared" si="65"/>
        <v>480</v>
      </c>
      <c r="BW51" s="211">
        <f t="shared" si="65"/>
        <v>480</v>
      </c>
      <c r="BX51" s="211">
        <f t="shared" si="65"/>
        <v>480</v>
      </c>
      <c r="BY51" s="211">
        <f t="shared" si="65"/>
        <v>480</v>
      </c>
      <c r="BZ51" s="211">
        <f t="shared" si="65"/>
        <v>480</v>
      </c>
      <c r="CA51" s="211">
        <f t="shared" si="65"/>
        <v>897.80487804878044</v>
      </c>
      <c r="CB51" s="211">
        <f t="shared" si="65"/>
        <v>897.80487804878044</v>
      </c>
      <c r="CC51" s="211">
        <f t="shared" si="65"/>
        <v>897.80487804878044</v>
      </c>
      <c r="CD51" s="211">
        <f t="shared" si="65"/>
        <v>897.80487804878044</v>
      </c>
      <c r="CE51" s="211">
        <f t="shared" si="65"/>
        <v>897.80487804878044</v>
      </c>
      <c r="CF51" s="211">
        <f t="shared" si="65"/>
        <v>897.80487804878044</v>
      </c>
      <c r="CG51" s="211">
        <f t="shared" si="65"/>
        <v>897.80487804878044</v>
      </c>
      <c r="CH51" s="211">
        <f t="shared" si="65"/>
        <v>897.80487804878044</v>
      </c>
      <c r="CI51" s="211">
        <f t="shared" si="65"/>
        <v>897.80487804878044</v>
      </c>
      <c r="CJ51" s="211">
        <f t="shared" si="65"/>
        <v>897.80487804878044</v>
      </c>
      <c r="CK51" s="211">
        <f t="shared" si="65"/>
        <v>897.80487804878044</v>
      </c>
      <c r="CL51" s="211">
        <f t="shared" si="65"/>
        <v>897.80487804878044</v>
      </c>
      <c r="CM51" s="211">
        <f t="shared" si="65"/>
        <v>897.80487804878044</v>
      </c>
      <c r="CN51" s="211">
        <f t="shared" si="65"/>
        <v>897.80487804878044</v>
      </c>
      <c r="CO51" s="211">
        <f t="shared" si="65"/>
        <v>897.80487804878044</v>
      </c>
      <c r="CP51" s="211">
        <f t="shared" si="65"/>
        <v>897.80487804878044</v>
      </c>
      <c r="CQ51" s="211">
        <f t="shared" si="65"/>
        <v>897.80487804878044</v>
      </c>
      <c r="CR51" s="211">
        <f t="shared" si="65"/>
        <v>897.80487804878044</v>
      </c>
      <c r="CS51" s="211">
        <f t="shared" si="65"/>
        <v>897.80487804878044</v>
      </c>
      <c r="CT51" s="211">
        <f t="shared" si="65"/>
        <v>897.80487804878044</v>
      </c>
      <c r="CU51" s="211">
        <f t="shared" si="65"/>
        <v>897.80487804878044</v>
      </c>
      <c r="CV51" s="211">
        <f t="shared" si="65"/>
        <v>6203.5</v>
      </c>
      <c r="CW51" s="211">
        <f t="shared" si="65"/>
        <v>6203.5</v>
      </c>
      <c r="CX51" s="211">
        <f t="shared" si="65"/>
        <v>6203.5</v>
      </c>
      <c r="CY51" s="211">
        <f t="shared" si="65"/>
        <v>6203.5</v>
      </c>
      <c r="CZ51" s="211">
        <f t="shared" si="65"/>
        <v>6203.5</v>
      </c>
      <c r="DA51" s="211">
        <f t="shared" si="65"/>
        <v>6203.5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0</v>
      </c>
      <c r="AB52" s="211">
        <f t="shared" si="66"/>
        <v>0</v>
      </c>
      <c r="AC52" s="211">
        <f t="shared" si="66"/>
        <v>0</v>
      </c>
      <c r="AD52" s="211">
        <f t="shared" si="66"/>
        <v>0</v>
      </c>
      <c r="AE52" s="211">
        <f t="shared" si="66"/>
        <v>0</v>
      </c>
      <c r="AF52" s="211">
        <f t="shared" si="66"/>
        <v>0</v>
      </c>
      <c r="AG52" s="211">
        <f t="shared" si="66"/>
        <v>0</v>
      </c>
      <c r="AH52" s="211">
        <f t="shared" si="66"/>
        <v>0</v>
      </c>
      <c r="AI52" s="211">
        <f t="shared" si="66"/>
        <v>0</v>
      </c>
      <c r="AJ52" s="211">
        <f t="shared" si="66"/>
        <v>0</v>
      </c>
      <c r="AK52" s="211">
        <f t="shared" si="66"/>
        <v>0</v>
      </c>
      <c r="AL52" s="211">
        <f t="shared" ref="AL52:BQ52" si="67">IF(AL$22&lt;=$E$24,IF(AL$22&lt;=$D$24,IF(AL$22&lt;=$C$24,IF(AL$22&lt;=$B$24,$B118,($C35-$B35)/($C$24-$B$24)),($D35-$C35)/($D$24-$C$24)),($E35-$D35)/($E$24-$D$24)),$F118)</f>
        <v>0</v>
      </c>
      <c r="AM52" s="211">
        <f t="shared" si="67"/>
        <v>0</v>
      </c>
      <c r="AN52" s="211">
        <f t="shared" si="67"/>
        <v>0</v>
      </c>
      <c r="AO52" s="211">
        <f t="shared" si="67"/>
        <v>0</v>
      </c>
      <c r="AP52" s="211">
        <f t="shared" si="67"/>
        <v>0</v>
      </c>
      <c r="AQ52" s="211">
        <f t="shared" si="67"/>
        <v>0</v>
      </c>
      <c r="AR52" s="211">
        <f t="shared" si="67"/>
        <v>0</v>
      </c>
      <c r="AS52" s="211">
        <f t="shared" si="67"/>
        <v>0</v>
      </c>
      <c r="AT52" s="211">
        <f t="shared" si="67"/>
        <v>0</v>
      </c>
      <c r="AU52" s="211">
        <f t="shared" si="67"/>
        <v>0</v>
      </c>
      <c r="AV52" s="211">
        <f t="shared" si="67"/>
        <v>0</v>
      </c>
      <c r="AW52" s="211">
        <f t="shared" si="67"/>
        <v>0</v>
      </c>
      <c r="AX52" s="211">
        <f t="shared" si="67"/>
        <v>0</v>
      </c>
      <c r="AY52" s="211">
        <f t="shared" si="67"/>
        <v>0</v>
      </c>
      <c r="AZ52" s="211">
        <f t="shared" si="67"/>
        <v>0</v>
      </c>
      <c r="BA52" s="211">
        <f t="shared" si="67"/>
        <v>0</v>
      </c>
      <c r="BB52" s="211">
        <f t="shared" si="67"/>
        <v>0</v>
      </c>
      <c r="BC52" s="211">
        <f t="shared" si="67"/>
        <v>0</v>
      </c>
      <c r="BD52" s="211">
        <f t="shared" si="67"/>
        <v>0</v>
      </c>
      <c r="BE52" s="211">
        <f t="shared" si="67"/>
        <v>0</v>
      </c>
      <c r="BF52" s="211">
        <f t="shared" si="67"/>
        <v>0</v>
      </c>
      <c r="BG52" s="211">
        <f t="shared" si="67"/>
        <v>0</v>
      </c>
      <c r="BH52" s="211">
        <f t="shared" si="67"/>
        <v>0</v>
      </c>
      <c r="BI52" s="211">
        <f t="shared" si="67"/>
        <v>0</v>
      </c>
      <c r="BJ52" s="211">
        <f t="shared" si="67"/>
        <v>0</v>
      </c>
      <c r="BK52" s="211">
        <f t="shared" si="67"/>
        <v>0</v>
      </c>
      <c r="BL52" s="211">
        <f t="shared" si="67"/>
        <v>0</v>
      </c>
      <c r="BM52" s="211">
        <f t="shared" si="67"/>
        <v>0</v>
      </c>
      <c r="BN52" s="211">
        <f t="shared" si="67"/>
        <v>0</v>
      </c>
      <c r="BO52" s="211">
        <f t="shared" si="67"/>
        <v>0</v>
      </c>
      <c r="BP52" s="211">
        <f t="shared" si="67"/>
        <v>0</v>
      </c>
      <c r="BQ52" s="211">
        <f t="shared" si="67"/>
        <v>0</v>
      </c>
      <c r="BR52" s="211">
        <f t="shared" ref="BR52:DA52" si="68">IF(BR$22&lt;=$E$24,IF(BR$22&lt;=$D$24,IF(BR$22&lt;=$C$24,IF(BR$22&lt;=$B$24,$B118,($C35-$B35)/($C$24-$B$24)),($D35-$C35)/($D$24-$C$24)),($E35-$D35)/($E$24-$D$24)),$F118)</f>
        <v>0</v>
      </c>
      <c r="BS52" s="211">
        <f t="shared" si="68"/>
        <v>0</v>
      </c>
      <c r="BT52" s="211">
        <f t="shared" si="68"/>
        <v>0</v>
      </c>
      <c r="BU52" s="211">
        <f t="shared" si="68"/>
        <v>0</v>
      </c>
      <c r="BV52" s="211">
        <f t="shared" si="68"/>
        <v>0</v>
      </c>
      <c r="BW52" s="211">
        <f t="shared" si="68"/>
        <v>0</v>
      </c>
      <c r="BX52" s="211">
        <f t="shared" si="68"/>
        <v>0</v>
      </c>
      <c r="BY52" s="211">
        <f t="shared" si="68"/>
        <v>0</v>
      </c>
      <c r="BZ52" s="211">
        <f t="shared" si="68"/>
        <v>0</v>
      </c>
      <c r="CA52" s="211">
        <f t="shared" si="68"/>
        <v>-12.553122739953976</v>
      </c>
      <c r="CB52" s="211">
        <f t="shared" si="68"/>
        <v>-12.553122739953976</v>
      </c>
      <c r="CC52" s="211">
        <f t="shared" si="68"/>
        <v>-12.553122739953976</v>
      </c>
      <c r="CD52" s="211">
        <f t="shared" si="68"/>
        <v>-12.553122739953976</v>
      </c>
      <c r="CE52" s="211">
        <f t="shared" si="68"/>
        <v>-12.553122739953976</v>
      </c>
      <c r="CF52" s="211">
        <f t="shared" si="68"/>
        <v>-12.553122739953976</v>
      </c>
      <c r="CG52" s="211">
        <f t="shared" si="68"/>
        <v>-12.553122739953976</v>
      </c>
      <c r="CH52" s="211">
        <f t="shared" si="68"/>
        <v>-12.553122739953976</v>
      </c>
      <c r="CI52" s="211">
        <f t="shared" si="68"/>
        <v>-12.553122739953976</v>
      </c>
      <c r="CJ52" s="211">
        <f t="shared" si="68"/>
        <v>-12.553122739953976</v>
      </c>
      <c r="CK52" s="211">
        <f t="shared" si="68"/>
        <v>-12.553122739953976</v>
      </c>
      <c r="CL52" s="211">
        <f t="shared" si="68"/>
        <v>-12.553122739953976</v>
      </c>
      <c r="CM52" s="211">
        <f t="shared" si="68"/>
        <v>-12.553122739953976</v>
      </c>
      <c r="CN52" s="211">
        <f t="shared" si="68"/>
        <v>-12.553122739953976</v>
      </c>
      <c r="CO52" s="211">
        <f t="shared" si="68"/>
        <v>-12.553122739953976</v>
      </c>
      <c r="CP52" s="211">
        <f t="shared" si="68"/>
        <v>-12.553122739953976</v>
      </c>
      <c r="CQ52" s="211">
        <f t="shared" si="68"/>
        <v>-12.553122739953976</v>
      </c>
      <c r="CR52" s="211">
        <f t="shared" si="68"/>
        <v>-12.553122739953976</v>
      </c>
      <c r="CS52" s="211">
        <f t="shared" si="68"/>
        <v>-12.553122739953976</v>
      </c>
      <c r="CT52" s="211">
        <f t="shared" si="68"/>
        <v>-12.553122739953976</v>
      </c>
      <c r="CU52" s="211">
        <f t="shared" si="68"/>
        <v>-12.553122739953976</v>
      </c>
      <c r="CV52" s="211">
        <f t="shared" si="68"/>
        <v>14.730000000000004</v>
      </c>
      <c r="CW52" s="211">
        <f t="shared" si="68"/>
        <v>14.730000000000004</v>
      </c>
      <c r="CX52" s="211">
        <f t="shared" si="68"/>
        <v>14.730000000000004</v>
      </c>
      <c r="CY52" s="211">
        <f t="shared" si="68"/>
        <v>14.730000000000004</v>
      </c>
      <c r="CZ52" s="211">
        <f t="shared" si="68"/>
        <v>14.730000000000004</v>
      </c>
      <c r="DA52" s="211">
        <f t="shared" si="68"/>
        <v>14.730000000000004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0</v>
      </c>
      <c r="AB53" s="211">
        <f t="shared" si="69"/>
        <v>0</v>
      </c>
      <c r="AC53" s="211">
        <f t="shared" si="69"/>
        <v>0</v>
      </c>
      <c r="AD53" s="211">
        <f t="shared" si="69"/>
        <v>0</v>
      </c>
      <c r="AE53" s="211">
        <f t="shared" si="69"/>
        <v>0</v>
      </c>
      <c r="AF53" s="211">
        <f t="shared" si="69"/>
        <v>0</v>
      </c>
      <c r="AG53" s="211">
        <f t="shared" si="69"/>
        <v>0</v>
      </c>
      <c r="AH53" s="211">
        <f t="shared" si="69"/>
        <v>0</v>
      </c>
      <c r="AI53" s="211">
        <f t="shared" si="69"/>
        <v>0</v>
      </c>
      <c r="AJ53" s="211">
        <f t="shared" si="69"/>
        <v>0</v>
      </c>
      <c r="AK53" s="211">
        <f t="shared" si="69"/>
        <v>0</v>
      </c>
      <c r="AL53" s="211">
        <f t="shared" ref="AL53:BQ53" si="70">IF(AL$22&lt;=$E$24,IF(AL$22&lt;=$D$24,IF(AL$22&lt;=$C$24,IF(AL$22&lt;=$B$24,$B119,($C36-$B36)/($C$24-$B$24)),($D36-$C36)/($D$24-$C$24)),($E36-$D36)/($E$24-$D$24)),$F119)</f>
        <v>0</v>
      </c>
      <c r="AM53" s="211">
        <f t="shared" si="70"/>
        <v>0</v>
      </c>
      <c r="AN53" s="211">
        <f t="shared" si="70"/>
        <v>0</v>
      </c>
      <c r="AO53" s="211">
        <f t="shared" si="70"/>
        <v>0</v>
      </c>
      <c r="AP53" s="211">
        <f t="shared" si="70"/>
        <v>0</v>
      </c>
      <c r="AQ53" s="211">
        <f t="shared" si="70"/>
        <v>0</v>
      </c>
      <c r="AR53" s="211">
        <f t="shared" si="70"/>
        <v>0</v>
      </c>
      <c r="AS53" s="211">
        <f t="shared" si="70"/>
        <v>0</v>
      </c>
      <c r="AT53" s="211">
        <f t="shared" si="70"/>
        <v>0</v>
      </c>
      <c r="AU53" s="211">
        <f t="shared" si="70"/>
        <v>0</v>
      </c>
      <c r="AV53" s="211">
        <f t="shared" si="70"/>
        <v>0</v>
      </c>
      <c r="AW53" s="211">
        <f t="shared" si="70"/>
        <v>0</v>
      </c>
      <c r="AX53" s="211">
        <f t="shared" si="70"/>
        <v>0</v>
      </c>
      <c r="AY53" s="211">
        <f t="shared" si="70"/>
        <v>0</v>
      </c>
      <c r="AZ53" s="211">
        <f t="shared" si="70"/>
        <v>0</v>
      </c>
      <c r="BA53" s="211">
        <f t="shared" si="70"/>
        <v>0</v>
      </c>
      <c r="BB53" s="211">
        <f t="shared" si="70"/>
        <v>0</v>
      </c>
      <c r="BC53" s="211">
        <f t="shared" si="70"/>
        <v>0</v>
      </c>
      <c r="BD53" s="211">
        <f t="shared" si="70"/>
        <v>0</v>
      </c>
      <c r="BE53" s="211">
        <f t="shared" si="70"/>
        <v>0</v>
      </c>
      <c r="BF53" s="211">
        <f t="shared" si="70"/>
        <v>0</v>
      </c>
      <c r="BG53" s="211">
        <f t="shared" si="70"/>
        <v>0</v>
      </c>
      <c r="BH53" s="211">
        <f t="shared" si="70"/>
        <v>0</v>
      </c>
      <c r="BI53" s="211">
        <f t="shared" si="70"/>
        <v>0</v>
      </c>
      <c r="BJ53" s="211">
        <f t="shared" si="70"/>
        <v>0</v>
      </c>
      <c r="BK53" s="211">
        <f t="shared" si="70"/>
        <v>0</v>
      </c>
      <c r="BL53" s="211">
        <f t="shared" si="70"/>
        <v>0</v>
      </c>
      <c r="BM53" s="211">
        <f t="shared" si="70"/>
        <v>0</v>
      </c>
      <c r="BN53" s="211">
        <f t="shared" si="70"/>
        <v>0</v>
      </c>
      <c r="BO53" s="211">
        <f t="shared" si="70"/>
        <v>0</v>
      </c>
      <c r="BP53" s="211">
        <f t="shared" si="70"/>
        <v>0</v>
      </c>
      <c r="BQ53" s="211">
        <f t="shared" si="70"/>
        <v>0</v>
      </c>
      <c r="BR53" s="211">
        <f t="shared" ref="BR53:DA53" si="71">IF(BR$22&lt;=$E$24,IF(BR$22&lt;=$D$24,IF(BR$22&lt;=$C$24,IF(BR$22&lt;=$B$24,$B119,($C36-$B36)/($C$24-$B$24)),($D36-$C36)/($D$24-$C$24)),($E36-$D36)/($E$24-$D$24)),$F119)</f>
        <v>0</v>
      </c>
      <c r="BS53" s="211">
        <f t="shared" si="71"/>
        <v>0</v>
      </c>
      <c r="BT53" s="211">
        <f t="shared" si="71"/>
        <v>0</v>
      </c>
      <c r="BU53" s="211">
        <f t="shared" si="71"/>
        <v>0</v>
      </c>
      <c r="BV53" s="211">
        <f t="shared" si="71"/>
        <v>0</v>
      </c>
      <c r="BW53" s="211">
        <f t="shared" si="71"/>
        <v>0</v>
      </c>
      <c r="BX53" s="211">
        <f t="shared" si="71"/>
        <v>0</v>
      </c>
      <c r="BY53" s="211">
        <f t="shared" si="71"/>
        <v>0</v>
      </c>
      <c r="BZ53" s="211">
        <f t="shared" si="71"/>
        <v>0</v>
      </c>
      <c r="CA53" s="211">
        <f t="shared" si="71"/>
        <v>81.951219512195294</v>
      </c>
      <c r="CB53" s="211">
        <f t="shared" si="71"/>
        <v>81.951219512195294</v>
      </c>
      <c r="CC53" s="211">
        <f t="shared" si="71"/>
        <v>81.951219512195294</v>
      </c>
      <c r="CD53" s="211">
        <f t="shared" si="71"/>
        <v>81.951219512195294</v>
      </c>
      <c r="CE53" s="211">
        <f t="shared" si="71"/>
        <v>81.951219512195294</v>
      </c>
      <c r="CF53" s="211">
        <f t="shared" si="71"/>
        <v>81.951219512195294</v>
      </c>
      <c r="CG53" s="211">
        <f t="shared" si="71"/>
        <v>81.951219512195294</v>
      </c>
      <c r="CH53" s="211">
        <f t="shared" si="71"/>
        <v>81.951219512195294</v>
      </c>
      <c r="CI53" s="211">
        <f t="shared" si="71"/>
        <v>81.951219512195294</v>
      </c>
      <c r="CJ53" s="211">
        <f t="shared" si="71"/>
        <v>81.951219512195294</v>
      </c>
      <c r="CK53" s="211">
        <f t="shared" si="71"/>
        <v>81.951219512195294</v>
      </c>
      <c r="CL53" s="211">
        <f t="shared" si="71"/>
        <v>81.951219512195294</v>
      </c>
      <c r="CM53" s="211">
        <f t="shared" si="71"/>
        <v>81.951219512195294</v>
      </c>
      <c r="CN53" s="211">
        <f t="shared" si="71"/>
        <v>81.951219512195294</v>
      </c>
      <c r="CO53" s="211">
        <f t="shared" si="71"/>
        <v>81.951219512195294</v>
      </c>
      <c r="CP53" s="211">
        <f t="shared" si="71"/>
        <v>81.951219512195294</v>
      </c>
      <c r="CQ53" s="211">
        <f t="shared" si="71"/>
        <v>81.951219512195294</v>
      </c>
      <c r="CR53" s="211">
        <f t="shared" si="71"/>
        <v>81.951219512195294</v>
      </c>
      <c r="CS53" s="211">
        <f t="shared" si="71"/>
        <v>81.951219512195294</v>
      </c>
      <c r="CT53" s="211">
        <f t="shared" si="71"/>
        <v>81.951219512195294</v>
      </c>
      <c r="CU53" s="211">
        <f t="shared" si="71"/>
        <v>81.951219512195294</v>
      </c>
      <c r="CV53" s="211">
        <f t="shared" si="71"/>
        <v>-1127.83</v>
      </c>
      <c r="CW53" s="211">
        <f t="shared" si="71"/>
        <v>-1127.83</v>
      </c>
      <c r="CX53" s="211">
        <f t="shared" si="71"/>
        <v>-1127.83</v>
      </c>
      <c r="CY53" s="211">
        <f t="shared" si="71"/>
        <v>-1127.83</v>
      </c>
      <c r="CZ53" s="211">
        <f t="shared" si="71"/>
        <v>-1127.83</v>
      </c>
      <c r="DA53" s="211">
        <f t="shared" si="71"/>
        <v>-1127.83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61.016949152542374</v>
      </c>
      <c r="Z54" s="211">
        <f t="shared" si="72"/>
        <v>61.016949152542374</v>
      </c>
      <c r="AA54" s="211">
        <f t="shared" si="72"/>
        <v>61.016949152542374</v>
      </c>
      <c r="AB54" s="211">
        <f t="shared" si="72"/>
        <v>61.016949152542374</v>
      </c>
      <c r="AC54" s="211">
        <f t="shared" si="72"/>
        <v>61.016949152542374</v>
      </c>
      <c r="AD54" s="211">
        <f t="shared" si="72"/>
        <v>61.016949152542374</v>
      </c>
      <c r="AE54" s="211">
        <f t="shared" si="72"/>
        <v>61.016949152542374</v>
      </c>
      <c r="AF54" s="211">
        <f t="shared" si="72"/>
        <v>61.016949152542374</v>
      </c>
      <c r="AG54" s="211">
        <f t="shared" si="72"/>
        <v>61.016949152542374</v>
      </c>
      <c r="AH54" s="211">
        <f t="shared" si="72"/>
        <v>61.016949152542374</v>
      </c>
      <c r="AI54" s="211">
        <f t="shared" si="72"/>
        <v>61.016949152542374</v>
      </c>
      <c r="AJ54" s="211">
        <f t="shared" si="72"/>
        <v>61.016949152542374</v>
      </c>
      <c r="AK54" s="211">
        <f t="shared" si="72"/>
        <v>61.016949152542374</v>
      </c>
      <c r="AL54" s="211">
        <f t="shared" ref="AL54:BQ54" si="73">IF(AL$22&lt;=$E$24,IF(AL$22&lt;=$D$24,IF(AL$22&lt;=$C$24,IF(AL$22&lt;=$B$24,$B120,($C37-$B37)/($C$24-$B$24)),($D37-$C37)/($D$24-$C$24)),($E37-$D37)/($E$24-$D$24)),$F120)</f>
        <v>61.016949152542374</v>
      </c>
      <c r="AM54" s="211">
        <f t="shared" si="73"/>
        <v>61.016949152542374</v>
      </c>
      <c r="AN54" s="211">
        <f t="shared" si="73"/>
        <v>61.016949152542374</v>
      </c>
      <c r="AO54" s="211">
        <f t="shared" si="73"/>
        <v>61.016949152542374</v>
      </c>
      <c r="AP54" s="211">
        <f t="shared" si="73"/>
        <v>61.016949152542374</v>
      </c>
      <c r="AQ54" s="211">
        <f t="shared" si="73"/>
        <v>61.016949152542374</v>
      </c>
      <c r="AR54" s="211">
        <f t="shared" si="73"/>
        <v>61.016949152542374</v>
      </c>
      <c r="AS54" s="211">
        <f t="shared" si="73"/>
        <v>61.016949152542374</v>
      </c>
      <c r="AT54" s="211">
        <f t="shared" si="73"/>
        <v>61.016949152542374</v>
      </c>
      <c r="AU54" s="211">
        <f t="shared" si="73"/>
        <v>61.016949152542374</v>
      </c>
      <c r="AV54" s="211">
        <f t="shared" si="73"/>
        <v>61.016949152542374</v>
      </c>
      <c r="AW54" s="211">
        <f t="shared" si="73"/>
        <v>61.016949152542374</v>
      </c>
      <c r="AX54" s="211">
        <f t="shared" si="73"/>
        <v>61.016949152542374</v>
      </c>
      <c r="AY54" s="211">
        <f t="shared" si="73"/>
        <v>61.016949152542374</v>
      </c>
      <c r="AZ54" s="211">
        <f t="shared" si="73"/>
        <v>61.016949152542374</v>
      </c>
      <c r="BA54" s="211">
        <f t="shared" si="73"/>
        <v>61.016949152542374</v>
      </c>
      <c r="BB54" s="211">
        <f t="shared" si="73"/>
        <v>-312</v>
      </c>
      <c r="BC54" s="211">
        <f t="shared" si="73"/>
        <v>-312</v>
      </c>
      <c r="BD54" s="211">
        <f t="shared" si="73"/>
        <v>-312</v>
      </c>
      <c r="BE54" s="211">
        <f t="shared" si="73"/>
        <v>-312</v>
      </c>
      <c r="BF54" s="211">
        <f t="shared" si="73"/>
        <v>-312</v>
      </c>
      <c r="BG54" s="211">
        <f t="shared" si="73"/>
        <v>-312</v>
      </c>
      <c r="BH54" s="211">
        <f t="shared" si="73"/>
        <v>-312</v>
      </c>
      <c r="BI54" s="211">
        <f t="shared" si="73"/>
        <v>-312</v>
      </c>
      <c r="BJ54" s="211">
        <f t="shared" si="73"/>
        <v>-312</v>
      </c>
      <c r="BK54" s="211">
        <f t="shared" si="73"/>
        <v>-312</v>
      </c>
      <c r="BL54" s="211">
        <f t="shared" si="73"/>
        <v>-312</v>
      </c>
      <c r="BM54" s="211">
        <f t="shared" si="73"/>
        <v>-312</v>
      </c>
      <c r="BN54" s="211">
        <f t="shared" si="73"/>
        <v>-312</v>
      </c>
      <c r="BO54" s="211">
        <f t="shared" si="73"/>
        <v>-312</v>
      </c>
      <c r="BP54" s="211">
        <f t="shared" si="73"/>
        <v>-312</v>
      </c>
      <c r="BQ54" s="211">
        <f t="shared" si="73"/>
        <v>-312</v>
      </c>
      <c r="BR54" s="211">
        <f t="shared" ref="BR54:DA54" si="74">IF(BR$22&lt;=$E$24,IF(BR$22&lt;=$D$24,IF(BR$22&lt;=$C$24,IF(BR$22&lt;=$B$24,$B120,($C37-$B37)/($C$24-$B$24)),($D37-$C37)/($D$24-$C$24)),($E37-$D37)/($E$24-$D$24)),$F120)</f>
        <v>-312</v>
      </c>
      <c r="BS54" s="211">
        <f t="shared" si="74"/>
        <v>-312</v>
      </c>
      <c r="BT54" s="211">
        <f t="shared" si="74"/>
        <v>-312</v>
      </c>
      <c r="BU54" s="211">
        <f t="shared" si="74"/>
        <v>-312</v>
      </c>
      <c r="BV54" s="211">
        <f t="shared" si="74"/>
        <v>-312</v>
      </c>
      <c r="BW54" s="211">
        <f t="shared" si="74"/>
        <v>-312</v>
      </c>
      <c r="BX54" s="211">
        <f t="shared" si="74"/>
        <v>-312</v>
      </c>
      <c r="BY54" s="211">
        <f t="shared" si="74"/>
        <v>-312</v>
      </c>
      <c r="BZ54" s="211">
        <f t="shared" si="74"/>
        <v>-312</v>
      </c>
      <c r="CA54" s="211">
        <f t="shared" si="74"/>
        <v>0</v>
      </c>
      <c r="CB54" s="211">
        <f t="shared" si="74"/>
        <v>0</v>
      </c>
      <c r="CC54" s="211">
        <f t="shared" si="74"/>
        <v>0</v>
      </c>
      <c r="CD54" s="211">
        <f t="shared" si="74"/>
        <v>0</v>
      </c>
      <c r="CE54" s="211">
        <f t="shared" si="74"/>
        <v>0</v>
      </c>
      <c r="CF54" s="211">
        <f t="shared" si="74"/>
        <v>0</v>
      </c>
      <c r="CG54" s="211">
        <f t="shared" si="74"/>
        <v>0</v>
      </c>
      <c r="CH54" s="211">
        <f t="shared" si="74"/>
        <v>0</v>
      </c>
      <c r="CI54" s="211">
        <f t="shared" si="74"/>
        <v>0</v>
      </c>
      <c r="CJ54" s="211">
        <f t="shared" si="74"/>
        <v>0</v>
      </c>
      <c r="CK54" s="211">
        <f t="shared" si="74"/>
        <v>0</v>
      </c>
      <c r="CL54" s="211">
        <f t="shared" si="74"/>
        <v>0</v>
      </c>
      <c r="CM54" s="211">
        <f t="shared" si="74"/>
        <v>0</v>
      </c>
      <c r="CN54" s="211">
        <f t="shared" si="74"/>
        <v>0</v>
      </c>
      <c r="CO54" s="211">
        <f t="shared" si="74"/>
        <v>0</v>
      </c>
      <c r="CP54" s="211">
        <f t="shared" si="74"/>
        <v>0</v>
      </c>
      <c r="CQ54" s="211">
        <f t="shared" si="74"/>
        <v>0</v>
      </c>
      <c r="CR54" s="211">
        <f t="shared" si="74"/>
        <v>0</v>
      </c>
      <c r="CS54" s="211">
        <f t="shared" si="74"/>
        <v>0</v>
      </c>
      <c r="CT54" s="211">
        <f t="shared" si="74"/>
        <v>0</v>
      </c>
      <c r="CU54" s="211">
        <f t="shared" si="74"/>
        <v>0</v>
      </c>
      <c r="CV54" s="211">
        <f t="shared" si="74"/>
        <v>296.33</v>
      </c>
      <c r="CW54" s="211">
        <f t="shared" si="74"/>
        <v>296.33</v>
      </c>
      <c r="CX54" s="211">
        <f t="shared" si="74"/>
        <v>296.33</v>
      </c>
      <c r="CY54" s="211">
        <f t="shared" si="74"/>
        <v>296.33</v>
      </c>
      <c r="CZ54" s="211">
        <f t="shared" si="74"/>
        <v>296.33</v>
      </c>
      <c r="DA54" s="211">
        <f t="shared" si="74"/>
        <v>296.33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1364.2527525340095</v>
      </c>
      <c r="G59" s="205">
        <f t="shared" si="75"/>
        <v>1364.2527525340095</v>
      </c>
      <c r="H59" s="205">
        <f t="shared" si="75"/>
        <v>1364.2527525340095</v>
      </c>
      <c r="I59" s="205">
        <f t="shared" si="75"/>
        <v>1364.2527525340095</v>
      </c>
      <c r="J59" s="205">
        <f t="shared" si="75"/>
        <v>1364.2527525340095</v>
      </c>
      <c r="K59" s="205">
        <f t="shared" si="75"/>
        <v>1364.2527525340095</v>
      </c>
      <c r="L59" s="205">
        <f t="shared" si="75"/>
        <v>1364.2527525340095</v>
      </c>
      <c r="M59" s="205">
        <f t="shared" si="75"/>
        <v>1364.2527525340095</v>
      </c>
      <c r="N59" s="205">
        <f t="shared" si="75"/>
        <v>1364.2527525340095</v>
      </c>
      <c r="O59" s="205">
        <f t="shared" si="75"/>
        <v>1364.2527525340095</v>
      </c>
      <c r="P59" s="205">
        <f t="shared" si="75"/>
        <v>1364.2527525340095</v>
      </c>
      <c r="Q59" s="205">
        <f t="shared" si="75"/>
        <v>1364.2527525340095</v>
      </c>
      <c r="R59" s="205">
        <f t="shared" si="75"/>
        <v>1364.2527525340095</v>
      </c>
      <c r="S59" s="205">
        <f t="shared" si="75"/>
        <v>1364.2527525340095</v>
      </c>
      <c r="T59" s="205">
        <f t="shared" si="75"/>
        <v>1364.2527525340095</v>
      </c>
      <c r="U59" s="205">
        <f t="shared" si="75"/>
        <v>1364.2527525340095</v>
      </c>
      <c r="V59" s="205">
        <f t="shared" si="75"/>
        <v>1364.2527525340095</v>
      </c>
      <c r="W59" s="205">
        <f t="shared" si="75"/>
        <v>1364.2527525340095</v>
      </c>
      <c r="X59" s="205">
        <f t="shared" si="75"/>
        <v>1364.2527525340095</v>
      </c>
      <c r="Y59" s="205">
        <f t="shared" si="75"/>
        <v>1353.9859946661877</v>
      </c>
      <c r="Z59" s="205">
        <f t="shared" si="75"/>
        <v>1343.719236798366</v>
      </c>
      <c r="AA59" s="205">
        <f t="shared" si="75"/>
        <v>1333.452478930544</v>
      </c>
      <c r="AB59" s="205">
        <f t="shared" si="75"/>
        <v>1323.1857210627222</v>
      </c>
      <c r="AC59" s="205">
        <f t="shared" si="75"/>
        <v>1312.9189631949005</v>
      </c>
      <c r="AD59" s="205">
        <f t="shared" si="75"/>
        <v>1302.6522053270787</v>
      </c>
      <c r="AE59" s="205">
        <f t="shared" si="75"/>
        <v>1292.385447459257</v>
      </c>
      <c r="AF59" s="205">
        <f t="shared" si="75"/>
        <v>1282.1186895914352</v>
      </c>
      <c r="AG59" s="205">
        <f t="shared" si="75"/>
        <v>1271.8519317236132</v>
      </c>
      <c r="AH59" s="205">
        <f t="shared" si="75"/>
        <v>1261.5851738557915</v>
      </c>
      <c r="AI59" s="205">
        <f t="shared" si="75"/>
        <v>1251.3184159879697</v>
      </c>
      <c r="AJ59" s="205">
        <f t="shared" si="75"/>
        <v>1241.051658120148</v>
      </c>
      <c r="AK59" s="205">
        <f t="shared" si="75"/>
        <v>1230.7849002523262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1220.5181423845042</v>
      </c>
      <c r="AM59" s="205">
        <f t="shared" si="76"/>
        <v>1210.2513845166825</v>
      </c>
      <c r="AN59" s="205">
        <f t="shared" si="76"/>
        <v>1199.9846266488607</v>
      </c>
      <c r="AO59" s="205">
        <f t="shared" si="76"/>
        <v>1189.717868781039</v>
      </c>
      <c r="AP59" s="205">
        <f t="shared" si="76"/>
        <v>1179.4511109132172</v>
      </c>
      <c r="AQ59" s="205">
        <f t="shared" si="76"/>
        <v>1169.1843530453953</v>
      </c>
      <c r="AR59" s="205">
        <f t="shared" si="76"/>
        <v>1158.9175951775735</v>
      </c>
      <c r="AS59" s="205">
        <f t="shared" si="76"/>
        <v>1148.6508373097518</v>
      </c>
      <c r="AT59" s="205">
        <f t="shared" si="76"/>
        <v>1138.38407944193</v>
      </c>
      <c r="AU59" s="205">
        <f t="shared" si="76"/>
        <v>1128.1173215741082</v>
      </c>
      <c r="AV59" s="205">
        <f t="shared" si="76"/>
        <v>1117.8505637062863</v>
      </c>
      <c r="AW59" s="205">
        <f t="shared" si="76"/>
        <v>1107.5838058384645</v>
      </c>
      <c r="AX59" s="205">
        <f t="shared" si="76"/>
        <v>1097.3170479706428</v>
      </c>
      <c r="AY59" s="205">
        <f t="shared" si="76"/>
        <v>1087.050290102821</v>
      </c>
      <c r="AZ59" s="205">
        <f t="shared" si="76"/>
        <v>1076.7835322349993</v>
      </c>
      <c r="BA59" s="205">
        <f t="shared" si="76"/>
        <v>1066.5167743671773</v>
      </c>
      <c r="BB59" s="205">
        <f t="shared" si="76"/>
        <v>1068.6491774168435</v>
      </c>
      <c r="BC59" s="205">
        <f t="shared" si="76"/>
        <v>1083.1807413839972</v>
      </c>
      <c r="BD59" s="205">
        <f t="shared" si="76"/>
        <v>1097.7123053511509</v>
      </c>
      <c r="BE59" s="205">
        <f t="shared" si="76"/>
        <v>1112.2438693183049</v>
      </c>
      <c r="BF59" s="205">
        <f t="shared" si="76"/>
        <v>1126.7754332854586</v>
      </c>
      <c r="BG59" s="205">
        <f t="shared" si="76"/>
        <v>1141.3069972526123</v>
      </c>
      <c r="BH59" s="205">
        <f t="shared" si="76"/>
        <v>1155.8385612197662</v>
      </c>
      <c r="BI59" s="205">
        <f t="shared" si="76"/>
        <v>1170.3701251869199</v>
      </c>
      <c r="BJ59" s="205">
        <f t="shared" si="76"/>
        <v>1184.9016891540739</v>
      </c>
      <c r="BK59" s="205">
        <f t="shared" si="76"/>
        <v>1199.4332531212276</v>
      </c>
      <c r="BL59" s="205">
        <f t="shared" si="76"/>
        <v>1213.9648170883813</v>
      </c>
      <c r="BM59" s="205">
        <f t="shared" si="76"/>
        <v>1228.4963810555353</v>
      </c>
      <c r="BN59" s="205">
        <f t="shared" si="76"/>
        <v>1243.027945022689</v>
      </c>
      <c r="BO59" s="205">
        <f t="shared" si="76"/>
        <v>1257.5595089898427</v>
      </c>
      <c r="BP59" s="205">
        <f t="shared" si="76"/>
        <v>1272.0910729569966</v>
      </c>
      <c r="BQ59" s="205">
        <f t="shared" si="76"/>
        <v>1286.6226369241504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1301.1542008913041</v>
      </c>
      <c r="BS59" s="205">
        <f t="shared" si="77"/>
        <v>1315.685764858458</v>
      </c>
      <c r="BT59" s="205">
        <f t="shared" si="77"/>
        <v>1330.2173288256117</v>
      </c>
      <c r="BU59" s="205">
        <f t="shared" si="77"/>
        <v>1344.7488927927657</v>
      </c>
      <c r="BV59" s="205">
        <f t="shared" si="77"/>
        <v>1359.2804567599194</v>
      </c>
      <c r="BW59" s="205">
        <f t="shared" si="77"/>
        <v>1373.8120207270731</v>
      </c>
      <c r="BX59" s="205">
        <f t="shared" si="77"/>
        <v>1388.343584694227</v>
      </c>
      <c r="BY59" s="205">
        <f t="shared" si="77"/>
        <v>1402.8751486613808</v>
      </c>
      <c r="BZ59" s="205">
        <f t="shared" si="77"/>
        <v>1417.4067126285345</v>
      </c>
      <c r="CA59" s="205">
        <f t="shared" si="77"/>
        <v>1433.859480122891</v>
      </c>
      <c r="CB59" s="205">
        <f t="shared" si="77"/>
        <v>1452.2334511444499</v>
      </c>
      <c r="CC59" s="205">
        <f t="shared" si="77"/>
        <v>1470.6074221660087</v>
      </c>
      <c r="CD59" s="205">
        <f t="shared" si="77"/>
        <v>1488.9813931875678</v>
      </c>
      <c r="CE59" s="205">
        <f t="shared" si="77"/>
        <v>1507.3553642091267</v>
      </c>
      <c r="CF59" s="205">
        <f t="shared" si="77"/>
        <v>1525.7293352306856</v>
      </c>
      <c r="CG59" s="205">
        <f t="shared" si="77"/>
        <v>1544.1033062522447</v>
      </c>
      <c r="CH59" s="205">
        <f t="shared" si="77"/>
        <v>1562.4772772738036</v>
      </c>
      <c r="CI59" s="205">
        <f t="shared" si="77"/>
        <v>1580.8512482953624</v>
      </c>
      <c r="CJ59" s="205">
        <f t="shared" si="77"/>
        <v>1599.2252193169215</v>
      </c>
      <c r="CK59" s="205">
        <f t="shared" si="77"/>
        <v>1617.5991903384804</v>
      </c>
      <c r="CL59" s="205">
        <f t="shared" si="77"/>
        <v>1635.9731613600393</v>
      </c>
      <c r="CM59" s="205">
        <f t="shared" si="77"/>
        <v>1654.3471323815982</v>
      </c>
      <c r="CN59" s="205">
        <f t="shared" si="77"/>
        <v>1672.7211034031573</v>
      </c>
      <c r="CO59" s="205">
        <f t="shared" si="77"/>
        <v>1691.0950744247161</v>
      </c>
      <c r="CP59" s="205">
        <f t="shared" si="77"/>
        <v>1709.469045446275</v>
      </c>
      <c r="CQ59" s="205">
        <f t="shared" si="77"/>
        <v>1727.8430164678341</v>
      </c>
      <c r="CR59" s="205">
        <f t="shared" si="77"/>
        <v>1746.216987489393</v>
      </c>
      <c r="CS59" s="205">
        <f t="shared" si="77"/>
        <v>1764.5909585109519</v>
      </c>
      <c r="CT59" s="205">
        <f t="shared" si="77"/>
        <v>1782.9649295325107</v>
      </c>
      <c r="CU59" s="205">
        <f t="shared" si="77"/>
        <v>1801.3389005540698</v>
      </c>
      <c r="CV59" s="205">
        <f t="shared" si="77"/>
        <v>1907.69890055407</v>
      </c>
      <c r="CW59" s="205">
        <f t="shared" si="77"/>
        <v>2014.0589005540701</v>
      </c>
      <c r="CX59" s="205">
        <f t="shared" si="77"/>
        <v>2120.4189005540702</v>
      </c>
      <c r="CY59" s="205">
        <f t="shared" si="77"/>
        <v>2226.7789005540699</v>
      </c>
      <c r="CZ59" s="205">
        <f t="shared" si="77"/>
        <v>2333.1389005540705</v>
      </c>
      <c r="DA59" s="205">
        <f t="shared" si="77"/>
        <v>2439.4989005540701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5">
        <f t="shared" si="78"/>
        <v>0</v>
      </c>
      <c r="H60" s="205">
        <f t="shared" si="78"/>
        <v>0</v>
      </c>
      <c r="I60" s="205">
        <f t="shared" si="78"/>
        <v>0</v>
      </c>
      <c r="J60" s="205">
        <f t="shared" si="78"/>
        <v>0</v>
      </c>
      <c r="K60" s="205">
        <f t="shared" si="78"/>
        <v>0</v>
      </c>
      <c r="L60" s="205">
        <f t="shared" si="78"/>
        <v>0</v>
      </c>
      <c r="M60" s="205">
        <f t="shared" si="78"/>
        <v>0</v>
      </c>
      <c r="N60" s="205">
        <f t="shared" si="78"/>
        <v>0</v>
      </c>
      <c r="O60" s="205">
        <f t="shared" si="78"/>
        <v>0</v>
      </c>
      <c r="P60" s="205">
        <f t="shared" si="78"/>
        <v>0</v>
      </c>
      <c r="Q60" s="205">
        <f t="shared" si="78"/>
        <v>0</v>
      </c>
      <c r="R60" s="205">
        <f t="shared" si="78"/>
        <v>0</v>
      </c>
      <c r="S60" s="205">
        <f t="shared" si="78"/>
        <v>0</v>
      </c>
      <c r="T60" s="205">
        <f t="shared" si="78"/>
        <v>0</v>
      </c>
      <c r="U60" s="205">
        <f t="shared" si="78"/>
        <v>0</v>
      </c>
      <c r="V60" s="205">
        <f t="shared" si="78"/>
        <v>0</v>
      </c>
      <c r="W60" s="205">
        <f t="shared" si="78"/>
        <v>0</v>
      </c>
      <c r="X60" s="205">
        <f t="shared" si="78"/>
        <v>0</v>
      </c>
      <c r="Y60" s="205">
        <f t="shared" si="78"/>
        <v>1.1864406779661016</v>
      </c>
      <c r="Z60" s="205">
        <f t="shared" si="78"/>
        <v>2.3728813559322033</v>
      </c>
      <c r="AA60" s="205">
        <f t="shared" si="78"/>
        <v>3.5593220338983049</v>
      </c>
      <c r="AB60" s="205">
        <f t="shared" si="78"/>
        <v>4.7457627118644066</v>
      </c>
      <c r="AC60" s="205">
        <f t="shared" si="78"/>
        <v>5.9322033898305087</v>
      </c>
      <c r="AD60" s="205">
        <f t="shared" si="78"/>
        <v>7.1186440677966099</v>
      </c>
      <c r="AE60" s="205">
        <f t="shared" si="78"/>
        <v>8.3050847457627111</v>
      </c>
      <c r="AF60" s="205">
        <f t="shared" si="78"/>
        <v>9.4915254237288131</v>
      </c>
      <c r="AG60" s="205">
        <f t="shared" si="78"/>
        <v>10.677966101694915</v>
      </c>
      <c r="AH60" s="205">
        <f t="shared" si="78"/>
        <v>11.864406779661017</v>
      </c>
      <c r="AI60" s="205">
        <f t="shared" si="78"/>
        <v>13.050847457627118</v>
      </c>
      <c r="AJ60" s="205">
        <f t="shared" si="78"/>
        <v>14.23728813559322</v>
      </c>
      <c r="AK60" s="205">
        <f t="shared" si="78"/>
        <v>15.423728813559322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16.610169491525422</v>
      </c>
      <c r="AM60" s="205">
        <f t="shared" si="79"/>
        <v>17.796610169491526</v>
      </c>
      <c r="AN60" s="205">
        <f t="shared" si="79"/>
        <v>18.983050847457626</v>
      </c>
      <c r="AO60" s="205">
        <f t="shared" si="79"/>
        <v>20.169491525423727</v>
      </c>
      <c r="AP60" s="205">
        <f t="shared" si="79"/>
        <v>21.35593220338983</v>
      </c>
      <c r="AQ60" s="205">
        <f t="shared" si="79"/>
        <v>22.542372881355931</v>
      </c>
      <c r="AR60" s="205">
        <f t="shared" si="79"/>
        <v>23.728813559322035</v>
      </c>
      <c r="AS60" s="205">
        <f t="shared" si="79"/>
        <v>24.915254237288135</v>
      </c>
      <c r="AT60" s="205">
        <f t="shared" si="79"/>
        <v>26.101694915254235</v>
      </c>
      <c r="AU60" s="205">
        <f t="shared" si="79"/>
        <v>27.288135593220339</v>
      </c>
      <c r="AV60" s="205">
        <f t="shared" si="79"/>
        <v>28.474576271186439</v>
      </c>
      <c r="AW60" s="205">
        <f t="shared" si="79"/>
        <v>29.66101694915254</v>
      </c>
      <c r="AX60" s="205">
        <f t="shared" si="79"/>
        <v>30.847457627118644</v>
      </c>
      <c r="AY60" s="205">
        <f t="shared" si="79"/>
        <v>32.033898305084747</v>
      </c>
      <c r="AZ60" s="205">
        <f t="shared" si="79"/>
        <v>33.220338983050844</v>
      </c>
      <c r="BA60" s="205">
        <f t="shared" si="79"/>
        <v>34.406779661016948</v>
      </c>
      <c r="BB60" s="205">
        <f t="shared" si="79"/>
        <v>59.36</v>
      </c>
      <c r="BC60" s="205">
        <f t="shared" si="79"/>
        <v>108.08</v>
      </c>
      <c r="BD60" s="205">
        <f t="shared" si="79"/>
        <v>156.80000000000001</v>
      </c>
      <c r="BE60" s="205">
        <f t="shared" si="79"/>
        <v>205.51999999999998</v>
      </c>
      <c r="BF60" s="205">
        <f t="shared" si="79"/>
        <v>254.24</v>
      </c>
      <c r="BG60" s="205">
        <f t="shared" si="79"/>
        <v>302.95999999999998</v>
      </c>
      <c r="BH60" s="205">
        <f t="shared" si="79"/>
        <v>351.68</v>
      </c>
      <c r="BI60" s="205">
        <f t="shared" si="79"/>
        <v>400.4</v>
      </c>
      <c r="BJ60" s="205">
        <f t="shared" si="79"/>
        <v>449.12</v>
      </c>
      <c r="BK60" s="205">
        <f t="shared" si="79"/>
        <v>497.84</v>
      </c>
      <c r="BL60" s="205">
        <f t="shared" si="79"/>
        <v>546.55999999999995</v>
      </c>
      <c r="BM60" s="205">
        <f t="shared" si="79"/>
        <v>595.28</v>
      </c>
      <c r="BN60" s="205">
        <f t="shared" si="79"/>
        <v>644</v>
      </c>
      <c r="BO60" s="205">
        <f t="shared" si="79"/>
        <v>692.72</v>
      </c>
      <c r="BP60" s="205">
        <f t="shared" si="79"/>
        <v>741.43999999999994</v>
      </c>
      <c r="BQ60" s="205">
        <f t="shared" si="79"/>
        <v>790.16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838.88</v>
      </c>
      <c r="BS60" s="205">
        <f t="shared" si="80"/>
        <v>887.6</v>
      </c>
      <c r="BT60" s="205">
        <f t="shared" si="80"/>
        <v>936.31999999999994</v>
      </c>
      <c r="BU60" s="205">
        <f t="shared" si="80"/>
        <v>985.04</v>
      </c>
      <c r="BV60" s="205">
        <f t="shared" si="80"/>
        <v>1033.76</v>
      </c>
      <c r="BW60" s="205">
        <f t="shared" si="80"/>
        <v>1082.48</v>
      </c>
      <c r="BX60" s="205">
        <f t="shared" si="80"/>
        <v>1131.2</v>
      </c>
      <c r="BY60" s="205">
        <f t="shared" si="80"/>
        <v>1179.92</v>
      </c>
      <c r="BZ60" s="205">
        <f t="shared" si="80"/>
        <v>1228.6399999999999</v>
      </c>
      <c r="CA60" s="205">
        <f t="shared" si="80"/>
        <v>1689.7179878048782</v>
      </c>
      <c r="CB60" s="205">
        <f t="shared" si="80"/>
        <v>2563.1539634146343</v>
      </c>
      <c r="CC60" s="205">
        <f t="shared" si="80"/>
        <v>3436.5899390243908</v>
      </c>
      <c r="CD60" s="205">
        <f t="shared" si="80"/>
        <v>4310.0259146341468</v>
      </c>
      <c r="CE60" s="205">
        <f t="shared" si="80"/>
        <v>5183.4618902439033</v>
      </c>
      <c r="CF60" s="205">
        <f t="shared" si="80"/>
        <v>6056.8978658536598</v>
      </c>
      <c r="CG60" s="205">
        <f t="shared" si="80"/>
        <v>6930.3338414634154</v>
      </c>
      <c r="CH60" s="205">
        <f t="shared" si="80"/>
        <v>7803.7698170731719</v>
      </c>
      <c r="CI60" s="205">
        <f t="shared" si="80"/>
        <v>8677.2057926829293</v>
      </c>
      <c r="CJ60" s="205">
        <f t="shared" si="80"/>
        <v>9550.641768292684</v>
      </c>
      <c r="CK60" s="205">
        <f t="shared" si="80"/>
        <v>10424.07774390244</v>
      </c>
      <c r="CL60" s="205">
        <f t="shared" si="80"/>
        <v>11297.513719512197</v>
      </c>
      <c r="CM60" s="205">
        <f t="shared" si="80"/>
        <v>12170.949695121953</v>
      </c>
      <c r="CN60" s="205">
        <f t="shared" si="80"/>
        <v>13044.38567073171</v>
      </c>
      <c r="CO60" s="205">
        <f t="shared" si="80"/>
        <v>13917.821646341466</v>
      </c>
      <c r="CP60" s="205">
        <f t="shared" si="80"/>
        <v>14791.257621951223</v>
      </c>
      <c r="CQ60" s="205">
        <f t="shared" si="80"/>
        <v>15664.693597560978</v>
      </c>
      <c r="CR60" s="205">
        <f t="shared" si="80"/>
        <v>16538.129573170736</v>
      </c>
      <c r="CS60" s="205">
        <f t="shared" si="80"/>
        <v>17411.565548780491</v>
      </c>
      <c r="CT60" s="205">
        <f t="shared" si="80"/>
        <v>18285.001524390249</v>
      </c>
      <c r="CU60" s="205">
        <f t="shared" si="80"/>
        <v>19158.437500000004</v>
      </c>
      <c r="CV60" s="205">
        <f t="shared" si="80"/>
        <v>19883.297500000004</v>
      </c>
      <c r="CW60" s="205">
        <f t="shared" si="80"/>
        <v>20608.157500000005</v>
      </c>
      <c r="CX60" s="205">
        <f t="shared" si="80"/>
        <v>21333.017500000005</v>
      </c>
      <c r="CY60" s="205">
        <f t="shared" si="80"/>
        <v>22057.877500000002</v>
      </c>
      <c r="CZ60" s="205">
        <f t="shared" si="80"/>
        <v>22782.737500000003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23507.597500000003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416.79309664100845</v>
      </c>
      <c r="G61" s="205">
        <f t="shared" si="81"/>
        <v>416.79309664100845</v>
      </c>
      <c r="H61" s="205">
        <f t="shared" si="81"/>
        <v>416.79309664100845</v>
      </c>
      <c r="I61" s="205">
        <f t="shared" si="81"/>
        <v>416.79309664100845</v>
      </c>
      <c r="J61" s="205">
        <f t="shared" si="81"/>
        <v>416.79309664100845</v>
      </c>
      <c r="K61" s="205">
        <f t="shared" si="81"/>
        <v>416.79309664100845</v>
      </c>
      <c r="L61" s="205">
        <f t="shared" si="81"/>
        <v>416.79309664100845</v>
      </c>
      <c r="M61" s="205">
        <f t="shared" si="81"/>
        <v>416.79309664100845</v>
      </c>
      <c r="N61" s="205">
        <f t="shared" si="81"/>
        <v>416.79309664100845</v>
      </c>
      <c r="O61" s="205">
        <f t="shared" si="81"/>
        <v>416.79309664100845</v>
      </c>
      <c r="P61" s="205">
        <f t="shared" si="81"/>
        <v>416.79309664100845</v>
      </c>
      <c r="Q61" s="205">
        <f t="shared" si="81"/>
        <v>416.79309664100845</v>
      </c>
      <c r="R61" s="205">
        <f t="shared" si="81"/>
        <v>416.79309664100845</v>
      </c>
      <c r="S61" s="205">
        <f t="shared" si="81"/>
        <v>416.79309664100845</v>
      </c>
      <c r="T61" s="205">
        <f t="shared" si="81"/>
        <v>416.79309664100845</v>
      </c>
      <c r="U61" s="205">
        <f t="shared" si="81"/>
        <v>416.79309664100845</v>
      </c>
      <c r="V61" s="205">
        <f t="shared" si="81"/>
        <v>416.79309664100845</v>
      </c>
      <c r="W61" s="205">
        <f t="shared" si="81"/>
        <v>416.79309664100845</v>
      </c>
      <c r="X61" s="205">
        <f t="shared" si="81"/>
        <v>416.79309664100845</v>
      </c>
      <c r="Y61" s="205">
        <f t="shared" si="81"/>
        <v>443.76315055894315</v>
      </c>
      <c r="Z61" s="205">
        <f t="shared" si="81"/>
        <v>470.73320447687786</v>
      </c>
      <c r="AA61" s="205">
        <f t="shared" si="81"/>
        <v>497.70325839481251</v>
      </c>
      <c r="AB61" s="205">
        <f t="shared" si="81"/>
        <v>524.67331231274716</v>
      </c>
      <c r="AC61" s="205">
        <f t="shared" si="81"/>
        <v>551.64336623068198</v>
      </c>
      <c r="AD61" s="205">
        <f t="shared" si="81"/>
        <v>578.61342014861657</v>
      </c>
      <c r="AE61" s="205">
        <f t="shared" si="81"/>
        <v>605.58347406655128</v>
      </c>
      <c r="AF61" s="205">
        <f t="shared" si="81"/>
        <v>632.55352798448598</v>
      </c>
      <c r="AG61" s="205">
        <f t="shared" si="81"/>
        <v>659.52358190242069</v>
      </c>
      <c r="AH61" s="205">
        <f t="shared" si="81"/>
        <v>686.49363582035539</v>
      </c>
      <c r="AI61" s="205">
        <f t="shared" si="81"/>
        <v>713.46368973828999</v>
      </c>
      <c r="AJ61" s="205">
        <f t="shared" si="81"/>
        <v>740.43374365622481</v>
      </c>
      <c r="AK61" s="205">
        <f t="shared" si="81"/>
        <v>767.4037975741594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794.3738514920941</v>
      </c>
      <c r="AM61" s="205">
        <f t="shared" si="82"/>
        <v>821.34390541002881</v>
      </c>
      <c r="AN61" s="205">
        <f t="shared" si="82"/>
        <v>848.31395932796352</v>
      </c>
      <c r="AO61" s="205">
        <f t="shared" si="82"/>
        <v>875.28401324589822</v>
      </c>
      <c r="AP61" s="205">
        <f t="shared" si="82"/>
        <v>902.25406716383293</v>
      </c>
      <c r="AQ61" s="205">
        <f t="shared" si="82"/>
        <v>929.22412108176763</v>
      </c>
      <c r="AR61" s="205">
        <f t="shared" si="82"/>
        <v>956.19417499970234</v>
      </c>
      <c r="AS61" s="205">
        <f t="shared" si="82"/>
        <v>983.16422891763693</v>
      </c>
      <c r="AT61" s="205">
        <f t="shared" si="82"/>
        <v>1010.1342828355716</v>
      </c>
      <c r="AU61" s="205">
        <f t="shared" si="82"/>
        <v>1037.1043367535062</v>
      </c>
      <c r="AV61" s="205">
        <f t="shared" si="82"/>
        <v>1064.0743906714411</v>
      </c>
      <c r="AW61" s="205">
        <f t="shared" si="82"/>
        <v>1091.0444445893759</v>
      </c>
      <c r="AX61" s="205">
        <f t="shared" si="82"/>
        <v>1118.0144985073105</v>
      </c>
      <c r="AY61" s="205">
        <f t="shared" si="82"/>
        <v>1144.9845524252451</v>
      </c>
      <c r="AZ61" s="205">
        <f t="shared" si="82"/>
        <v>1171.9546063431799</v>
      </c>
      <c r="BA61" s="205">
        <f t="shared" si="82"/>
        <v>1198.9246602611145</v>
      </c>
      <c r="BB61" s="205">
        <f t="shared" si="82"/>
        <v>1218.0340519031927</v>
      </c>
      <c r="BC61" s="205">
        <f t="shared" si="82"/>
        <v>1229.2827812694145</v>
      </c>
      <c r="BD61" s="205">
        <f t="shared" si="82"/>
        <v>1240.5315106356363</v>
      </c>
      <c r="BE61" s="205">
        <f t="shared" si="82"/>
        <v>1251.7802400018579</v>
      </c>
      <c r="BF61" s="205">
        <f t="shared" si="82"/>
        <v>1263.0289693680797</v>
      </c>
      <c r="BG61" s="205">
        <f t="shared" si="82"/>
        <v>1274.2776987343016</v>
      </c>
      <c r="BH61" s="205">
        <f t="shared" si="82"/>
        <v>1285.5264281005232</v>
      </c>
      <c r="BI61" s="205">
        <f t="shared" si="82"/>
        <v>1296.775157466745</v>
      </c>
      <c r="BJ61" s="205">
        <f t="shared" si="82"/>
        <v>1308.0238868329668</v>
      </c>
      <c r="BK61" s="205">
        <f t="shared" si="82"/>
        <v>1319.2726161991884</v>
      </c>
      <c r="BL61" s="205">
        <f t="shared" si="82"/>
        <v>1330.5213455654102</v>
      </c>
      <c r="BM61" s="205">
        <f t="shared" si="82"/>
        <v>1341.7700749316321</v>
      </c>
      <c r="BN61" s="205">
        <f t="shared" si="82"/>
        <v>1353.0188042978539</v>
      </c>
      <c r="BO61" s="205">
        <f t="shared" si="82"/>
        <v>1364.2675336640755</v>
      </c>
      <c r="BP61" s="205">
        <f t="shared" si="82"/>
        <v>1375.5162630302973</v>
      </c>
      <c r="BQ61" s="205">
        <f t="shared" si="82"/>
        <v>1386.7649923965191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1398.0137217627407</v>
      </c>
      <c r="BS61" s="205">
        <f t="shared" si="83"/>
        <v>1409.2624511289625</v>
      </c>
      <c r="BT61" s="205">
        <f t="shared" si="83"/>
        <v>1420.5111804951844</v>
      </c>
      <c r="BU61" s="205">
        <f t="shared" si="83"/>
        <v>1431.759909861406</v>
      </c>
      <c r="BV61" s="205">
        <f t="shared" si="83"/>
        <v>1443.0086392276278</v>
      </c>
      <c r="BW61" s="205">
        <f t="shared" si="83"/>
        <v>1454.2573685938496</v>
      </c>
      <c r="BX61" s="205">
        <f t="shared" si="83"/>
        <v>1465.5060979600712</v>
      </c>
      <c r="BY61" s="205">
        <f t="shared" si="83"/>
        <v>1476.754827326293</v>
      </c>
      <c r="BZ61" s="205">
        <f t="shared" si="83"/>
        <v>1488.0035566925148</v>
      </c>
      <c r="CA61" s="205">
        <f t="shared" si="83"/>
        <v>1491.9075205939491</v>
      </c>
      <c r="CB61" s="205">
        <f t="shared" si="83"/>
        <v>1488.4667190305961</v>
      </c>
      <c r="CC61" s="205">
        <f t="shared" si="83"/>
        <v>1485.0259174672428</v>
      </c>
      <c r="CD61" s="205">
        <f t="shared" si="83"/>
        <v>1481.5851159038898</v>
      </c>
      <c r="CE61" s="205">
        <f t="shared" si="83"/>
        <v>1478.1443143405368</v>
      </c>
      <c r="CF61" s="205">
        <f t="shared" si="83"/>
        <v>1474.7035127771837</v>
      </c>
      <c r="CG61" s="205">
        <f t="shared" si="83"/>
        <v>1471.2627112138305</v>
      </c>
      <c r="CH61" s="205">
        <f t="shared" si="83"/>
        <v>1467.8219096504774</v>
      </c>
      <c r="CI61" s="205">
        <f t="shared" si="83"/>
        <v>1464.3811080871244</v>
      </c>
      <c r="CJ61" s="205">
        <f t="shared" si="83"/>
        <v>1460.9403065237714</v>
      </c>
      <c r="CK61" s="205">
        <f t="shared" si="83"/>
        <v>1457.4995049604181</v>
      </c>
      <c r="CL61" s="205">
        <f t="shared" si="83"/>
        <v>1454.0587033970651</v>
      </c>
      <c r="CM61" s="205">
        <f t="shared" si="83"/>
        <v>1450.617901833712</v>
      </c>
      <c r="CN61" s="205">
        <f t="shared" si="83"/>
        <v>1447.177100270359</v>
      </c>
      <c r="CO61" s="205">
        <f t="shared" si="83"/>
        <v>1443.7362987070057</v>
      </c>
      <c r="CP61" s="205">
        <f t="shared" si="83"/>
        <v>1440.2954971436527</v>
      </c>
      <c r="CQ61" s="205">
        <f t="shared" si="83"/>
        <v>1436.8546955802997</v>
      </c>
      <c r="CR61" s="205">
        <f t="shared" si="83"/>
        <v>1433.4138940169466</v>
      </c>
      <c r="CS61" s="205">
        <f t="shared" si="83"/>
        <v>1429.9730924535934</v>
      </c>
      <c r="CT61" s="205">
        <f t="shared" si="83"/>
        <v>1426.5322908902403</v>
      </c>
      <c r="CU61" s="205">
        <f t="shared" si="83"/>
        <v>1423.0914893268873</v>
      </c>
      <c r="CV61" s="205">
        <f t="shared" si="83"/>
        <v>1431.5224893268874</v>
      </c>
      <c r="CW61" s="205">
        <f t="shared" si="83"/>
        <v>1439.9534893268874</v>
      </c>
      <c r="CX61" s="205">
        <f t="shared" si="83"/>
        <v>1448.3844893268872</v>
      </c>
      <c r="CY61" s="205">
        <f t="shared" si="83"/>
        <v>1456.8154893268872</v>
      </c>
      <c r="CZ61" s="205">
        <f t="shared" si="83"/>
        <v>1465.2464893268873</v>
      </c>
      <c r="DA61" s="205">
        <f t="shared" si="83"/>
        <v>1473.6774893268873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0.33898305084745761</v>
      </c>
      <c r="Z62" s="205">
        <f t="shared" si="84"/>
        <v>0.67796610169491522</v>
      </c>
      <c r="AA62" s="205">
        <f t="shared" si="84"/>
        <v>1.0169491525423728</v>
      </c>
      <c r="AB62" s="205">
        <f t="shared" si="84"/>
        <v>1.3559322033898304</v>
      </c>
      <c r="AC62" s="205">
        <f t="shared" si="84"/>
        <v>1.6949152542372881</v>
      </c>
      <c r="AD62" s="205">
        <f t="shared" si="84"/>
        <v>2.0338983050847457</v>
      </c>
      <c r="AE62" s="205">
        <f t="shared" si="84"/>
        <v>2.3728813559322033</v>
      </c>
      <c r="AF62" s="205">
        <f t="shared" si="84"/>
        <v>2.7118644067796609</v>
      </c>
      <c r="AG62" s="205">
        <f t="shared" si="84"/>
        <v>3.0508474576271185</v>
      </c>
      <c r="AH62" s="205">
        <f t="shared" si="84"/>
        <v>3.3898305084745761</v>
      </c>
      <c r="AI62" s="205">
        <f t="shared" si="84"/>
        <v>3.7288135593220337</v>
      </c>
      <c r="AJ62" s="205">
        <f t="shared" si="84"/>
        <v>4.0677966101694913</v>
      </c>
      <c r="AK62" s="205">
        <f t="shared" si="84"/>
        <v>4.406779661016949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4.7457627118644066</v>
      </c>
      <c r="AM62" s="205">
        <f t="shared" si="85"/>
        <v>5.0847457627118642</v>
      </c>
      <c r="AN62" s="205">
        <f t="shared" si="85"/>
        <v>5.4237288135593218</v>
      </c>
      <c r="AO62" s="205">
        <f t="shared" si="85"/>
        <v>5.7627118644067794</v>
      </c>
      <c r="AP62" s="205">
        <f t="shared" si="85"/>
        <v>6.101694915254237</v>
      </c>
      <c r="AQ62" s="205">
        <f t="shared" si="85"/>
        <v>6.4406779661016946</v>
      </c>
      <c r="AR62" s="205">
        <f t="shared" si="85"/>
        <v>6.7796610169491522</v>
      </c>
      <c r="AS62" s="205">
        <f t="shared" si="85"/>
        <v>7.1186440677966099</v>
      </c>
      <c r="AT62" s="205">
        <f t="shared" si="85"/>
        <v>7.4576271186440675</v>
      </c>
      <c r="AU62" s="205">
        <f t="shared" si="85"/>
        <v>7.7966101694915251</v>
      </c>
      <c r="AV62" s="205">
        <f t="shared" si="85"/>
        <v>8.1355932203389827</v>
      </c>
      <c r="AW62" s="205">
        <f t="shared" si="85"/>
        <v>8.4745762711864394</v>
      </c>
      <c r="AX62" s="205">
        <f t="shared" si="85"/>
        <v>8.8135593220338979</v>
      </c>
      <c r="AY62" s="205">
        <f t="shared" si="85"/>
        <v>9.1525423728813564</v>
      </c>
      <c r="AZ62" s="205">
        <f t="shared" si="85"/>
        <v>9.4915254237288131</v>
      </c>
      <c r="BA62" s="205">
        <f t="shared" si="85"/>
        <v>9.8305084745762699</v>
      </c>
      <c r="BB62" s="205">
        <f t="shared" si="85"/>
        <v>10.7</v>
      </c>
      <c r="BC62" s="205">
        <f t="shared" si="85"/>
        <v>12.1</v>
      </c>
      <c r="BD62" s="205">
        <f t="shared" si="85"/>
        <v>13.5</v>
      </c>
      <c r="BE62" s="205">
        <f t="shared" si="85"/>
        <v>14.899999999999999</v>
      </c>
      <c r="BF62" s="205">
        <f t="shared" si="85"/>
        <v>16.299999999999997</v>
      </c>
      <c r="BG62" s="205">
        <f t="shared" si="85"/>
        <v>17.7</v>
      </c>
      <c r="BH62" s="205">
        <f t="shared" si="85"/>
        <v>19.099999999999998</v>
      </c>
      <c r="BI62" s="205">
        <f t="shared" si="85"/>
        <v>20.5</v>
      </c>
      <c r="BJ62" s="205">
        <f t="shared" si="85"/>
        <v>21.9</v>
      </c>
      <c r="BK62" s="205">
        <f t="shared" si="85"/>
        <v>23.299999999999997</v>
      </c>
      <c r="BL62" s="205">
        <f t="shared" si="85"/>
        <v>24.699999999999996</v>
      </c>
      <c r="BM62" s="205">
        <f t="shared" si="85"/>
        <v>26.099999999999998</v>
      </c>
      <c r="BN62" s="205">
        <f t="shared" si="85"/>
        <v>27.499999999999996</v>
      </c>
      <c r="BO62" s="205">
        <f t="shared" si="85"/>
        <v>28.899999999999995</v>
      </c>
      <c r="BP62" s="205">
        <f t="shared" si="85"/>
        <v>30.299999999999997</v>
      </c>
      <c r="BQ62" s="205">
        <f t="shared" si="85"/>
        <v>31.699999999999996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33.099999999999994</v>
      </c>
      <c r="BS62" s="205">
        <f t="shared" si="86"/>
        <v>34.499999999999993</v>
      </c>
      <c r="BT62" s="205">
        <f t="shared" si="86"/>
        <v>35.899999999999991</v>
      </c>
      <c r="BU62" s="205">
        <f t="shared" si="86"/>
        <v>37.299999999999997</v>
      </c>
      <c r="BV62" s="205">
        <f t="shared" si="86"/>
        <v>38.699999999999989</v>
      </c>
      <c r="BW62" s="205">
        <f t="shared" si="86"/>
        <v>40.099999999999994</v>
      </c>
      <c r="BX62" s="205">
        <f t="shared" si="86"/>
        <v>41.499999999999993</v>
      </c>
      <c r="BY62" s="205">
        <f t="shared" si="86"/>
        <v>42.899999999999991</v>
      </c>
      <c r="BZ62" s="205">
        <f t="shared" si="86"/>
        <v>44.29999999999999</v>
      </c>
      <c r="CA62" s="205">
        <f t="shared" si="86"/>
        <v>45.884146341463406</v>
      </c>
      <c r="CB62" s="205">
        <f t="shared" si="86"/>
        <v>47.65243902439024</v>
      </c>
      <c r="CC62" s="205">
        <f t="shared" si="86"/>
        <v>49.420731707317067</v>
      </c>
      <c r="CD62" s="205">
        <f t="shared" si="86"/>
        <v>51.189024390243894</v>
      </c>
      <c r="CE62" s="205">
        <f t="shared" si="86"/>
        <v>52.957317073170728</v>
      </c>
      <c r="CF62" s="205">
        <f t="shared" si="86"/>
        <v>54.725609756097555</v>
      </c>
      <c r="CG62" s="205">
        <f t="shared" si="86"/>
        <v>56.493902439024382</v>
      </c>
      <c r="CH62" s="205">
        <f t="shared" si="86"/>
        <v>58.262195121951216</v>
      </c>
      <c r="CI62" s="205">
        <f t="shared" si="86"/>
        <v>60.030487804878042</v>
      </c>
      <c r="CJ62" s="205">
        <f t="shared" si="86"/>
        <v>61.798780487804876</v>
      </c>
      <c r="CK62" s="205">
        <f t="shared" si="86"/>
        <v>63.567073170731703</v>
      </c>
      <c r="CL62" s="205">
        <f t="shared" si="86"/>
        <v>65.33536585365853</v>
      </c>
      <c r="CM62" s="205">
        <f t="shared" si="86"/>
        <v>67.103658536585357</v>
      </c>
      <c r="CN62" s="205">
        <f t="shared" si="86"/>
        <v>68.871951219512198</v>
      </c>
      <c r="CO62" s="205">
        <f t="shared" si="86"/>
        <v>70.640243902439025</v>
      </c>
      <c r="CP62" s="205">
        <f t="shared" si="86"/>
        <v>72.408536585365852</v>
      </c>
      <c r="CQ62" s="205">
        <f t="shared" si="86"/>
        <v>74.176829268292678</v>
      </c>
      <c r="CR62" s="205">
        <f t="shared" si="86"/>
        <v>75.945121951219505</v>
      </c>
      <c r="CS62" s="205">
        <f t="shared" si="86"/>
        <v>77.713414634146346</v>
      </c>
      <c r="CT62" s="205">
        <f t="shared" si="86"/>
        <v>79.481707317073159</v>
      </c>
      <c r="CU62" s="205">
        <f t="shared" si="86"/>
        <v>81.25</v>
      </c>
      <c r="CV62" s="205">
        <f t="shared" si="86"/>
        <v>81.25</v>
      </c>
      <c r="CW62" s="205">
        <f t="shared" si="86"/>
        <v>81.25</v>
      </c>
      <c r="CX62" s="205">
        <f t="shared" si="86"/>
        <v>81.25</v>
      </c>
      <c r="CY62" s="205">
        <f t="shared" si="86"/>
        <v>81.25</v>
      </c>
      <c r="CZ62" s="205">
        <f t="shared" si="86"/>
        <v>81.25</v>
      </c>
      <c r="DA62" s="205">
        <f t="shared" si="86"/>
        <v>81.25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5">
        <f t="shared" si="87"/>
        <v>0</v>
      </c>
      <c r="H63" s="205">
        <f t="shared" si="87"/>
        <v>0</v>
      </c>
      <c r="I63" s="205">
        <f t="shared" si="87"/>
        <v>0</v>
      </c>
      <c r="J63" s="205">
        <f t="shared" si="87"/>
        <v>0</v>
      </c>
      <c r="K63" s="205">
        <f t="shared" si="87"/>
        <v>0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5">
        <f t="shared" si="87"/>
        <v>0</v>
      </c>
      <c r="N63" s="205">
        <f t="shared" si="87"/>
        <v>0</v>
      </c>
      <c r="O63" s="205">
        <f t="shared" si="87"/>
        <v>0</v>
      </c>
      <c r="P63" s="205">
        <f t="shared" si="87"/>
        <v>0</v>
      </c>
      <c r="Q63" s="205">
        <f t="shared" si="87"/>
        <v>0</v>
      </c>
      <c r="R63" s="205">
        <f t="shared" si="87"/>
        <v>0</v>
      </c>
      <c r="S63" s="205">
        <f t="shared" si="87"/>
        <v>0</v>
      </c>
      <c r="T63" s="205">
        <f t="shared" si="87"/>
        <v>0</v>
      </c>
      <c r="U63" s="205">
        <f t="shared" si="87"/>
        <v>0</v>
      </c>
      <c r="V63" s="205">
        <f t="shared" si="87"/>
        <v>0</v>
      </c>
      <c r="W63" s="205">
        <f t="shared" si="87"/>
        <v>0</v>
      </c>
      <c r="X63" s="205">
        <f t="shared" si="87"/>
        <v>0</v>
      </c>
      <c r="Y63" s="205">
        <f t="shared" si="87"/>
        <v>67.79661016949153</v>
      </c>
      <c r="Z63" s="205">
        <f t="shared" si="87"/>
        <v>135.59322033898306</v>
      </c>
      <c r="AA63" s="205">
        <f t="shared" si="87"/>
        <v>203.38983050847457</v>
      </c>
      <c r="AB63" s="205">
        <f t="shared" si="87"/>
        <v>271.18644067796612</v>
      </c>
      <c r="AC63" s="205">
        <f t="shared" si="87"/>
        <v>338.98305084745766</v>
      </c>
      <c r="AD63" s="205">
        <f t="shared" si="87"/>
        <v>406.77966101694915</v>
      </c>
      <c r="AE63" s="205">
        <f t="shared" si="87"/>
        <v>474.57627118644069</v>
      </c>
      <c r="AF63" s="205">
        <f t="shared" si="87"/>
        <v>542.37288135593224</v>
      </c>
      <c r="AG63" s="205">
        <f t="shared" si="87"/>
        <v>610.16949152542372</v>
      </c>
      <c r="AH63" s="205">
        <f t="shared" si="87"/>
        <v>677.96610169491532</v>
      </c>
      <c r="AI63" s="205">
        <f t="shared" si="87"/>
        <v>745.76271186440681</v>
      </c>
      <c r="AJ63" s="205">
        <f t="shared" si="87"/>
        <v>813.5593220338983</v>
      </c>
      <c r="AK63" s="205">
        <f t="shared" si="87"/>
        <v>881.3559322033899</v>
      </c>
      <c r="AL63" s="205">
        <f t="shared" si="87"/>
        <v>949.15254237288138</v>
      </c>
      <c r="AM63" s="205">
        <f t="shared" si="87"/>
        <v>1016.949152542373</v>
      </c>
      <c r="AN63" s="205">
        <f t="shared" si="87"/>
        <v>1084.7457627118645</v>
      </c>
      <c r="AO63" s="205">
        <f t="shared" si="87"/>
        <v>1152.542372881356</v>
      </c>
      <c r="AP63" s="205">
        <f t="shared" si="87"/>
        <v>1220.3389830508474</v>
      </c>
      <c r="AQ63" s="205">
        <f t="shared" si="87"/>
        <v>1288.1355932203392</v>
      </c>
      <c r="AR63" s="205">
        <f t="shared" si="87"/>
        <v>1355.9322033898306</v>
      </c>
      <c r="AS63" s="205">
        <f t="shared" si="87"/>
        <v>1423.7288135593221</v>
      </c>
      <c r="AT63" s="205">
        <f t="shared" si="87"/>
        <v>1491.5254237288136</v>
      </c>
      <c r="AU63" s="205">
        <f t="shared" si="87"/>
        <v>1559.3220338983051</v>
      </c>
      <c r="AV63" s="205">
        <f t="shared" si="87"/>
        <v>1627.1186440677966</v>
      </c>
      <c r="AW63" s="205">
        <f t="shared" si="87"/>
        <v>1694.9152542372883</v>
      </c>
      <c r="AX63" s="205">
        <f t="shared" si="87"/>
        <v>1762.7118644067798</v>
      </c>
      <c r="AY63" s="205">
        <f t="shared" si="87"/>
        <v>1830.5084745762713</v>
      </c>
      <c r="AZ63" s="205">
        <f t="shared" si="87"/>
        <v>1898.3050847457628</v>
      </c>
      <c r="BA63" s="205">
        <f t="shared" si="87"/>
        <v>1966.1016949152543</v>
      </c>
      <c r="BB63" s="205">
        <f t="shared" si="87"/>
        <v>2095</v>
      </c>
      <c r="BC63" s="205">
        <f t="shared" si="87"/>
        <v>2285</v>
      </c>
      <c r="BD63" s="205">
        <f t="shared" si="87"/>
        <v>2475</v>
      </c>
      <c r="BE63" s="205">
        <f t="shared" si="87"/>
        <v>2665</v>
      </c>
      <c r="BF63" s="205">
        <f t="shared" si="87"/>
        <v>2855</v>
      </c>
      <c r="BG63" s="205">
        <f t="shared" si="87"/>
        <v>3045</v>
      </c>
      <c r="BH63" s="205">
        <f t="shared" si="87"/>
        <v>3235</v>
      </c>
      <c r="BI63" s="205">
        <f t="shared" si="87"/>
        <v>3425</v>
      </c>
      <c r="BJ63" s="205">
        <f t="shared" si="87"/>
        <v>3615</v>
      </c>
      <c r="BK63" s="205">
        <f t="shared" si="87"/>
        <v>3805</v>
      </c>
      <c r="BL63" s="205">
        <f t="shared" si="87"/>
        <v>3995</v>
      </c>
      <c r="BM63" s="205">
        <f t="shared" si="87"/>
        <v>4185</v>
      </c>
      <c r="BN63" s="205">
        <f t="shared" si="87"/>
        <v>4375</v>
      </c>
      <c r="BO63" s="205">
        <f t="shared" si="87"/>
        <v>4565</v>
      </c>
      <c r="BP63" s="205">
        <f t="shared" si="87"/>
        <v>4755</v>
      </c>
      <c r="BQ63" s="205">
        <f t="shared" si="87"/>
        <v>4945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5135</v>
      </c>
      <c r="BS63" s="205">
        <f t="shared" si="89"/>
        <v>5325</v>
      </c>
      <c r="BT63" s="205">
        <f t="shared" si="89"/>
        <v>5515</v>
      </c>
      <c r="BU63" s="205">
        <f t="shared" si="89"/>
        <v>5705</v>
      </c>
      <c r="BV63" s="205">
        <f t="shared" si="89"/>
        <v>5895</v>
      </c>
      <c r="BW63" s="205">
        <f t="shared" si="89"/>
        <v>6085</v>
      </c>
      <c r="BX63" s="205">
        <f t="shared" si="89"/>
        <v>6275</v>
      </c>
      <c r="BY63" s="205">
        <f t="shared" si="89"/>
        <v>6465</v>
      </c>
      <c r="BZ63" s="205">
        <f t="shared" si="89"/>
        <v>6655</v>
      </c>
      <c r="CA63" s="205">
        <f t="shared" si="89"/>
        <v>7423.7804878048782</v>
      </c>
      <c r="CB63" s="205">
        <f t="shared" si="89"/>
        <v>8771.3414634146338</v>
      </c>
      <c r="CC63" s="205">
        <f t="shared" si="89"/>
        <v>10118.90243902439</v>
      </c>
      <c r="CD63" s="205">
        <f t="shared" si="89"/>
        <v>11466.463414634145</v>
      </c>
      <c r="CE63" s="205">
        <f t="shared" si="89"/>
        <v>12814.024390243903</v>
      </c>
      <c r="CF63" s="205">
        <f t="shared" si="89"/>
        <v>14161.585365853658</v>
      </c>
      <c r="CG63" s="205">
        <f t="shared" si="89"/>
        <v>15509.146341463415</v>
      </c>
      <c r="CH63" s="205">
        <f t="shared" si="89"/>
        <v>16856.707317073171</v>
      </c>
      <c r="CI63" s="205">
        <f t="shared" si="89"/>
        <v>18204.268292682926</v>
      </c>
      <c r="CJ63" s="205">
        <f t="shared" si="89"/>
        <v>19551.829268292684</v>
      </c>
      <c r="CK63" s="205">
        <f t="shared" si="89"/>
        <v>20899.390243902439</v>
      </c>
      <c r="CL63" s="205">
        <f t="shared" si="89"/>
        <v>22246.951219512193</v>
      </c>
      <c r="CM63" s="205">
        <f t="shared" si="89"/>
        <v>23594.512195121952</v>
      </c>
      <c r="CN63" s="205">
        <f t="shared" si="89"/>
        <v>24942.073170731706</v>
      </c>
      <c r="CO63" s="205">
        <f t="shared" si="89"/>
        <v>26289.634146341461</v>
      </c>
      <c r="CP63" s="205">
        <f t="shared" si="89"/>
        <v>27637.195121951219</v>
      </c>
      <c r="CQ63" s="205">
        <f t="shared" si="89"/>
        <v>28984.756097560974</v>
      </c>
      <c r="CR63" s="205">
        <f t="shared" si="89"/>
        <v>30332.317073170732</v>
      </c>
      <c r="CS63" s="205">
        <f t="shared" si="89"/>
        <v>31679.878048780487</v>
      </c>
      <c r="CT63" s="205">
        <f t="shared" si="89"/>
        <v>33027.439024390245</v>
      </c>
      <c r="CU63" s="205">
        <f t="shared" si="89"/>
        <v>34375</v>
      </c>
      <c r="CV63" s="205">
        <f t="shared" si="89"/>
        <v>34375</v>
      </c>
      <c r="CW63" s="205">
        <f t="shared" si="89"/>
        <v>34375</v>
      </c>
      <c r="CX63" s="205">
        <f t="shared" si="89"/>
        <v>34375</v>
      </c>
      <c r="CY63" s="205">
        <f t="shared" si="89"/>
        <v>34375</v>
      </c>
      <c r="CZ63" s="205">
        <f t="shared" si="89"/>
        <v>34375</v>
      </c>
      <c r="DA63" s="205">
        <f t="shared" si="89"/>
        <v>34375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72.054924527335842</v>
      </c>
      <c r="G64" s="205">
        <f t="shared" si="90"/>
        <v>72.054924527335842</v>
      </c>
      <c r="H64" s="205">
        <f t="shared" si="90"/>
        <v>72.054924527335842</v>
      </c>
      <c r="I64" s="205">
        <f t="shared" si="90"/>
        <v>72.054924527335842</v>
      </c>
      <c r="J64" s="205">
        <f t="shared" si="90"/>
        <v>72.054924527335842</v>
      </c>
      <c r="K64" s="205">
        <f t="shared" si="90"/>
        <v>72.054924527335842</v>
      </c>
      <c r="L64" s="205">
        <f t="shared" si="88"/>
        <v>72.054924527335842</v>
      </c>
      <c r="M64" s="205">
        <f t="shared" si="90"/>
        <v>72.054924527335842</v>
      </c>
      <c r="N64" s="205">
        <f t="shared" si="90"/>
        <v>72.054924527335842</v>
      </c>
      <c r="O64" s="205">
        <f t="shared" si="90"/>
        <v>72.054924527335842</v>
      </c>
      <c r="P64" s="205">
        <f t="shared" si="90"/>
        <v>72.054924527335842</v>
      </c>
      <c r="Q64" s="205">
        <f t="shared" si="90"/>
        <v>72.054924527335842</v>
      </c>
      <c r="R64" s="205">
        <f t="shared" si="90"/>
        <v>72.054924527335842</v>
      </c>
      <c r="S64" s="205">
        <f t="shared" si="90"/>
        <v>72.054924527335842</v>
      </c>
      <c r="T64" s="205">
        <f t="shared" si="90"/>
        <v>72.054924527335842</v>
      </c>
      <c r="U64" s="205">
        <f t="shared" si="90"/>
        <v>72.054924527335842</v>
      </c>
      <c r="V64" s="205">
        <f t="shared" si="90"/>
        <v>72.054924527335842</v>
      </c>
      <c r="W64" s="205">
        <f t="shared" si="90"/>
        <v>72.054924527335842</v>
      </c>
      <c r="X64" s="205">
        <f t="shared" si="90"/>
        <v>72.054924527335842</v>
      </c>
      <c r="Y64" s="205">
        <f t="shared" si="90"/>
        <v>78.127017670785193</v>
      </c>
      <c r="Z64" s="205">
        <f t="shared" si="90"/>
        <v>84.19911081423453</v>
      </c>
      <c r="AA64" s="205">
        <f t="shared" si="90"/>
        <v>90.271203957683881</v>
      </c>
      <c r="AB64" s="205">
        <f t="shared" si="90"/>
        <v>96.343297101133231</v>
      </c>
      <c r="AC64" s="205">
        <f t="shared" si="90"/>
        <v>102.41539024458258</v>
      </c>
      <c r="AD64" s="205">
        <f t="shared" si="90"/>
        <v>108.48748338803193</v>
      </c>
      <c r="AE64" s="205">
        <f t="shared" si="90"/>
        <v>114.55957653148127</v>
      </c>
      <c r="AF64" s="205">
        <f t="shared" si="90"/>
        <v>120.63166967493062</v>
      </c>
      <c r="AG64" s="205">
        <f t="shared" si="90"/>
        <v>126.70376281837997</v>
      </c>
      <c r="AH64" s="205">
        <f t="shared" si="90"/>
        <v>132.77585596182931</v>
      </c>
      <c r="AI64" s="205">
        <f t="shared" si="90"/>
        <v>138.84794910527864</v>
      </c>
      <c r="AJ64" s="205">
        <f t="shared" si="90"/>
        <v>144.92004224872801</v>
      </c>
      <c r="AK64" s="205">
        <f t="shared" si="90"/>
        <v>150.99213539217737</v>
      </c>
      <c r="AL64" s="205">
        <f t="shared" si="90"/>
        <v>157.06422853562668</v>
      </c>
      <c r="AM64" s="205">
        <f t="shared" si="90"/>
        <v>163.13632167907605</v>
      </c>
      <c r="AN64" s="205">
        <f t="shared" si="90"/>
        <v>169.20841482252541</v>
      </c>
      <c r="AO64" s="205">
        <f t="shared" si="90"/>
        <v>175.28050796597475</v>
      </c>
      <c r="AP64" s="205">
        <f t="shared" si="90"/>
        <v>181.35260110942409</v>
      </c>
      <c r="AQ64" s="205">
        <f t="shared" si="90"/>
        <v>187.42469425287345</v>
      </c>
      <c r="AR64" s="205">
        <f t="shared" si="90"/>
        <v>193.49678739632279</v>
      </c>
      <c r="AS64" s="205">
        <f t="shared" si="90"/>
        <v>199.56888053977212</v>
      </c>
      <c r="AT64" s="205">
        <f t="shared" si="90"/>
        <v>205.64097368322149</v>
      </c>
      <c r="AU64" s="205">
        <f t="shared" si="90"/>
        <v>211.71306682667085</v>
      </c>
      <c r="AV64" s="205">
        <f t="shared" si="90"/>
        <v>217.78515997012016</v>
      </c>
      <c r="AW64" s="205">
        <f t="shared" si="90"/>
        <v>223.85725311356953</v>
      </c>
      <c r="AX64" s="205">
        <f t="shared" si="90"/>
        <v>229.92934625701889</v>
      </c>
      <c r="AY64" s="205">
        <f t="shared" si="90"/>
        <v>236.0014394004682</v>
      </c>
      <c r="AZ64" s="205">
        <f t="shared" si="90"/>
        <v>242.07353254391757</v>
      </c>
      <c r="BA64" s="205">
        <f t="shared" si="90"/>
        <v>248.14562568736693</v>
      </c>
      <c r="BB64" s="205">
        <f t="shared" si="90"/>
        <v>250.40918962886255</v>
      </c>
      <c r="BC64" s="205">
        <f t="shared" si="90"/>
        <v>248.86422436840439</v>
      </c>
      <c r="BD64" s="205">
        <f t="shared" si="90"/>
        <v>247.31925910794624</v>
      </c>
      <c r="BE64" s="205">
        <f t="shared" si="90"/>
        <v>245.77429384748808</v>
      </c>
      <c r="BF64" s="205">
        <f t="shared" si="90"/>
        <v>244.22932858702993</v>
      </c>
      <c r="BG64" s="205">
        <f t="shared" si="90"/>
        <v>242.68436332657177</v>
      </c>
      <c r="BH64" s="205">
        <f t="shared" si="90"/>
        <v>241.13939806611361</v>
      </c>
      <c r="BI64" s="205">
        <f t="shared" si="90"/>
        <v>239.59443280565546</v>
      </c>
      <c r="BJ64" s="205">
        <f t="shared" si="90"/>
        <v>238.04946754519733</v>
      </c>
      <c r="BK64" s="205">
        <f t="shared" si="90"/>
        <v>236.50450228473917</v>
      </c>
      <c r="BL64" s="205">
        <f t="shared" si="90"/>
        <v>234.95953702428102</v>
      </c>
      <c r="BM64" s="205">
        <f t="shared" si="90"/>
        <v>233.41457176382286</v>
      </c>
      <c r="BN64" s="205">
        <f t="shared" si="90"/>
        <v>231.86960650336471</v>
      </c>
      <c r="BO64" s="205">
        <f t="shared" si="90"/>
        <v>230.32464124290655</v>
      </c>
      <c r="BP64" s="205">
        <f t="shared" si="90"/>
        <v>228.7796759824484</v>
      </c>
      <c r="BQ64" s="205">
        <f t="shared" si="90"/>
        <v>227.23471072199024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225.68974546153208</v>
      </c>
      <c r="BS64" s="205">
        <f t="shared" si="91"/>
        <v>224.14478020107396</v>
      </c>
      <c r="BT64" s="205">
        <f t="shared" si="91"/>
        <v>222.5998149406158</v>
      </c>
      <c r="BU64" s="205">
        <f t="shared" si="91"/>
        <v>221.05484968015764</v>
      </c>
      <c r="BV64" s="205">
        <f t="shared" si="91"/>
        <v>219.50988441969949</v>
      </c>
      <c r="BW64" s="205">
        <f t="shared" si="91"/>
        <v>217.96491915924133</v>
      </c>
      <c r="BX64" s="205">
        <f t="shared" si="91"/>
        <v>216.41995389878318</v>
      </c>
      <c r="BY64" s="205">
        <f t="shared" si="91"/>
        <v>214.87498863832502</v>
      </c>
      <c r="BZ64" s="205">
        <f t="shared" si="91"/>
        <v>213.33002337786687</v>
      </c>
      <c r="CA64" s="205">
        <f t="shared" si="91"/>
        <v>209.13064766909386</v>
      </c>
      <c r="CB64" s="205">
        <f t="shared" si="91"/>
        <v>202.27686151200595</v>
      </c>
      <c r="CC64" s="205">
        <f t="shared" si="91"/>
        <v>195.42307535491807</v>
      </c>
      <c r="CD64" s="205">
        <f t="shared" si="91"/>
        <v>188.56928919783016</v>
      </c>
      <c r="CE64" s="205">
        <f t="shared" si="91"/>
        <v>181.71550304074225</v>
      </c>
      <c r="CF64" s="205">
        <f t="shared" si="91"/>
        <v>174.86171688365437</v>
      </c>
      <c r="CG64" s="205">
        <f t="shared" si="91"/>
        <v>168.00793072656646</v>
      </c>
      <c r="CH64" s="205">
        <f t="shared" si="91"/>
        <v>161.15414456947855</v>
      </c>
      <c r="CI64" s="205">
        <f t="shared" si="91"/>
        <v>154.30035841239066</v>
      </c>
      <c r="CJ64" s="205">
        <f t="shared" si="91"/>
        <v>147.44657225530275</v>
      </c>
      <c r="CK64" s="205">
        <f t="shared" si="91"/>
        <v>140.59278609821484</v>
      </c>
      <c r="CL64" s="205">
        <f t="shared" si="91"/>
        <v>133.73899994112696</v>
      </c>
      <c r="CM64" s="205">
        <f t="shared" si="91"/>
        <v>126.88521378403905</v>
      </c>
      <c r="CN64" s="205">
        <f t="shared" si="91"/>
        <v>120.03142762695116</v>
      </c>
      <c r="CO64" s="205">
        <f t="shared" si="91"/>
        <v>113.17764146986326</v>
      </c>
      <c r="CP64" s="205">
        <f t="shared" si="91"/>
        <v>106.32385531277536</v>
      </c>
      <c r="CQ64" s="205">
        <f t="shared" si="91"/>
        <v>99.470069155687455</v>
      </c>
      <c r="CR64" s="205">
        <f t="shared" si="91"/>
        <v>92.616282998599559</v>
      </c>
      <c r="CS64" s="205">
        <f t="shared" si="91"/>
        <v>85.762496841511663</v>
      </c>
      <c r="CT64" s="205">
        <f t="shared" si="91"/>
        <v>78.908710684423767</v>
      </c>
      <c r="CU64" s="205">
        <f t="shared" si="91"/>
        <v>72.054924527335857</v>
      </c>
      <c r="CV64" s="205">
        <f t="shared" si="91"/>
        <v>124.24492452733573</v>
      </c>
      <c r="CW64" s="205">
        <f t="shared" si="91"/>
        <v>176.43492452733562</v>
      </c>
      <c r="CX64" s="205">
        <f t="shared" si="91"/>
        <v>228.62492452733551</v>
      </c>
      <c r="CY64" s="205">
        <f t="shared" si="91"/>
        <v>280.81492452733539</v>
      </c>
      <c r="CZ64" s="205">
        <f t="shared" si="91"/>
        <v>333.00492452733528</v>
      </c>
      <c r="DA64" s="205">
        <f t="shared" si="91"/>
        <v>385.19492452733516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5">
        <f t="shared" si="92"/>
        <v>0</v>
      </c>
      <c r="H65" s="205">
        <f t="shared" si="92"/>
        <v>0</v>
      </c>
      <c r="I65" s="205">
        <f t="shared" si="92"/>
        <v>0</v>
      </c>
      <c r="J65" s="205">
        <f t="shared" si="92"/>
        <v>0</v>
      </c>
      <c r="K65" s="205">
        <f t="shared" si="92"/>
        <v>0</v>
      </c>
      <c r="L65" s="205">
        <f t="shared" si="88"/>
        <v>0</v>
      </c>
      <c r="M65" s="205">
        <f t="shared" si="92"/>
        <v>0</v>
      </c>
      <c r="N65" s="205">
        <f t="shared" si="92"/>
        <v>0</v>
      </c>
      <c r="O65" s="205">
        <f t="shared" si="92"/>
        <v>0</v>
      </c>
      <c r="P65" s="205">
        <f t="shared" si="92"/>
        <v>0</v>
      </c>
      <c r="Q65" s="205">
        <f t="shared" si="92"/>
        <v>0</v>
      </c>
      <c r="R65" s="205">
        <f t="shared" si="92"/>
        <v>0</v>
      </c>
      <c r="S65" s="205">
        <f t="shared" si="92"/>
        <v>0</v>
      </c>
      <c r="T65" s="205">
        <f t="shared" si="92"/>
        <v>0</v>
      </c>
      <c r="U65" s="205">
        <f t="shared" si="92"/>
        <v>0</v>
      </c>
      <c r="V65" s="205">
        <f t="shared" si="92"/>
        <v>0</v>
      </c>
      <c r="W65" s="205">
        <f t="shared" si="92"/>
        <v>0</v>
      </c>
      <c r="X65" s="205">
        <f t="shared" si="92"/>
        <v>0</v>
      </c>
      <c r="Y65" s="205">
        <f t="shared" si="92"/>
        <v>0</v>
      </c>
      <c r="Z65" s="205">
        <f t="shared" si="92"/>
        <v>0</v>
      </c>
      <c r="AA65" s="205">
        <f t="shared" si="92"/>
        <v>0</v>
      </c>
      <c r="AB65" s="205">
        <f t="shared" si="92"/>
        <v>0</v>
      </c>
      <c r="AC65" s="205">
        <f t="shared" si="92"/>
        <v>0</v>
      </c>
      <c r="AD65" s="205">
        <f t="shared" si="92"/>
        <v>0</v>
      </c>
      <c r="AE65" s="205">
        <f t="shared" si="92"/>
        <v>0</v>
      </c>
      <c r="AF65" s="205">
        <f t="shared" si="92"/>
        <v>0</v>
      </c>
      <c r="AG65" s="205">
        <f t="shared" si="92"/>
        <v>0</v>
      </c>
      <c r="AH65" s="205">
        <f t="shared" si="92"/>
        <v>0</v>
      </c>
      <c r="AI65" s="205">
        <f t="shared" si="92"/>
        <v>0</v>
      </c>
      <c r="AJ65" s="205">
        <f t="shared" si="92"/>
        <v>0</v>
      </c>
      <c r="AK65" s="205">
        <f t="shared" si="92"/>
        <v>0</v>
      </c>
      <c r="AL65" s="205">
        <f t="shared" si="92"/>
        <v>0</v>
      </c>
      <c r="AM65" s="205">
        <f t="shared" si="92"/>
        <v>0</v>
      </c>
      <c r="AN65" s="205">
        <f t="shared" si="92"/>
        <v>0</v>
      </c>
      <c r="AO65" s="205">
        <f t="shared" si="92"/>
        <v>0</v>
      </c>
      <c r="AP65" s="205">
        <f t="shared" si="92"/>
        <v>0</v>
      </c>
      <c r="AQ65" s="205">
        <f t="shared" si="92"/>
        <v>0</v>
      </c>
      <c r="AR65" s="205">
        <f t="shared" si="92"/>
        <v>0</v>
      </c>
      <c r="AS65" s="205">
        <f t="shared" si="92"/>
        <v>0</v>
      </c>
      <c r="AT65" s="205">
        <f t="shared" si="92"/>
        <v>0</v>
      </c>
      <c r="AU65" s="205">
        <f t="shared" si="92"/>
        <v>0</v>
      </c>
      <c r="AV65" s="205">
        <f t="shared" si="92"/>
        <v>0</v>
      </c>
      <c r="AW65" s="205">
        <f t="shared" si="92"/>
        <v>0</v>
      </c>
      <c r="AX65" s="205">
        <f t="shared" si="92"/>
        <v>0</v>
      </c>
      <c r="AY65" s="205">
        <f t="shared" si="92"/>
        <v>0</v>
      </c>
      <c r="AZ65" s="205">
        <f t="shared" si="92"/>
        <v>0</v>
      </c>
      <c r="BA65" s="205">
        <f t="shared" si="92"/>
        <v>0</v>
      </c>
      <c r="BB65" s="205">
        <f t="shared" si="92"/>
        <v>0</v>
      </c>
      <c r="BC65" s="205">
        <f t="shared" si="92"/>
        <v>0</v>
      </c>
      <c r="BD65" s="205">
        <f t="shared" si="92"/>
        <v>0</v>
      </c>
      <c r="BE65" s="205">
        <f t="shared" si="92"/>
        <v>0</v>
      </c>
      <c r="BF65" s="205">
        <f t="shared" si="92"/>
        <v>0</v>
      </c>
      <c r="BG65" s="205">
        <f t="shared" si="92"/>
        <v>0</v>
      </c>
      <c r="BH65" s="205">
        <f t="shared" si="92"/>
        <v>0</v>
      </c>
      <c r="BI65" s="205">
        <f t="shared" si="92"/>
        <v>0</v>
      </c>
      <c r="BJ65" s="205">
        <f t="shared" si="92"/>
        <v>0</v>
      </c>
      <c r="BK65" s="205">
        <f t="shared" si="92"/>
        <v>0</v>
      </c>
      <c r="BL65" s="205">
        <f t="shared" si="92"/>
        <v>0</v>
      </c>
      <c r="BM65" s="205">
        <f t="shared" si="92"/>
        <v>0</v>
      </c>
      <c r="BN65" s="205">
        <f t="shared" si="92"/>
        <v>0</v>
      </c>
      <c r="BO65" s="205">
        <f t="shared" si="92"/>
        <v>0</v>
      </c>
      <c r="BP65" s="205">
        <f t="shared" si="92"/>
        <v>0</v>
      </c>
      <c r="BQ65" s="205">
        <f t="shared" si="92"/>
        <v>0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5">
        <f t="shared" si="93"/>
        <v>0</v>
      </c>
      <c r="BT65" s="205">
        <f t="shared" si="93"/>
        <v>0</v>
      </c>
      <c r="BU65" s="205">
        <f t="shared" si="93"/>
        <v>0</v>
      </c>
      <c r="BV65" s="205">
        <f t="shared" si="93"/>
        <v>0</v>
      </c>
      <c r="BW65" s="205">
        <f t="shared" si="93"/>
        <v>0</v>
      </c>
      <c r="BX65" s="205">
        <f t="shared" si="93"/>
        <v>0</v>
      </c>
      <c r="BY65" s="205">
        <f t="shared" si="93"/>
        <v>0</v>
      </c>
      <c r="BZ65" s="205">
        <f t="shared" si="93"/>
        <v>0</v>
      </c>
      <c r="CA65" s="205">
        <f t="shared" si="93"/>
        <v>0</v>
      </c>
      <c r="CB65" s="205">
        <f t="shared" si="93"/>
        <v>0</v>
      </c>
      <c r="CC65" s="205">
        <f t="shared" si="93"/>
        <v>0</v>
      </c>
      <c r="CD65" s="205">
        <f t="shared" si="93"/>
        <v>0</v>
      </c>
      <c r="CE65" s="205">
        <f t="shared" si="93"/>
        <v>0</v>
      </c>
      <c r="CF65" s="205">
        <f t="shared" si="93"/>
        <v>0</v>
      </c>
      <c r="CG65" s="205">
        <f t="shared" si="93"/>
        <v>0</v>
      </c>
      <c r="CH65" s="205">
        <f t="shared" si="93"/>
        <v>0</v>
      </c>
      <c r="CI65" s="205">
        <f t="shared" si="93"/>
        <v>0</v>
      </c>
      <c r="CJ65" s="205">
        <f t="shared" si="93"/>
        <v>0</v>
      </c>
      <c r="CK65" s="205">
        <f t="shared" si="93"/>
        <v>0</v>
      </c>
      <c r="CL65" s="205">
        <f t="shared" si="93"/>
        <v>0</v>
      </c>
      <c r="CM65" s="205">
        <f t="shared" si="93"/>
        <v>0</v>
      </c>
      <c r="CN65" s="205">
        <f t="shared" si="93"/>
        <v>0</v>
      </c>
      <c r="CO65" s="205">
        <f t="shared" si="93"/>
        <v>0</v>
      </c>
      <c r="CP65" s="205">
        <f t="shared" si="93"/>
        <v>0</v>
      </c>
      <c r="CQ65" s="205">
        <f t="shared" si="93"/>
        <v>0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0</v>
      </c>
      <c r="BE66" s="205">
        <f t="shared" si="94"/>
        <v>0</v>
      </c>
      <c r="BF66" s="205">
        <f t="shared" si="94"/>
        <v>0</v>
      </c>
      <c r="BG66" s="205">
        <f t="shared" si="94"/>
        <v>0</v>
      </c>
      <c r="BH66" s="205">
        <f t="shared" si="94"/>
        <v>0</v>
      </c>
      <c r="BI66" s="205">
        <f t="shared" si="94"/>
        <v>0</v>
      </c>
      <c r="BJ66" s="205">
        <f t="shared" si="94"/>
        <v>0</v>
      </c>
      <c r="BK66" s="205">
        <f t="shared" si="94"/>
        <v>0</v>
      </c>
      <c r="BL66" s="205">
        <f t="shared" si="94"/>
        <v>0</v>
      </c>
      <c r="BM66" s="205">
        <f t="shared" si="94"/>
        <v>0</v>
      </c>
      <c r="BN66" s="205">
        <f t="shared" si="94"/>
        <v>0</v>
      </c>
      <c r="BO66" s="205">
        <f t="shared" si="94"/>
        <v>0</v>
      </c>
      <c r="BP66" s="205">
        <f t="shared" si="94"/>
        <v>0</v>
      </c>
      <c r="BQ66" s="205">
        <f t="shared" si="94"/>
        <v>0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5">
        <f t="shared" si="95"/>
        <v>0</v>
      </c>
      <c r="BT66" s="205">
        <f t="shared" si="95"/>
        <v>0</v>
      </c>
      <c r="BU66" s="205">
        <f t="shared" si="95"/>
        <v>0</v>
      </c>
      <c r="BV66" s="205">
        <f t="shared" si="95"/>
        <v>0</v>
      </c>
      <c r="BW66" s="205">
        <f t="shared" si="95"/>
        <v>0</v>
      </c>
      <c r="BX66" s="205">
        <f t="shared" si="95"/>
        <v>0</v>
      </c>
      <c r="BY66" s="205">
        <f t="shared" si="95"/>
        <v>0</v>
      </c>
      <c r="BZ66" s="205">
        <f t="shared" si="95"/>
        <v>0</v>
      </c>
      <c r="CA66" s="205">
        <f t="shared" si="95"/>
        <v>0</v>
      </c>
      <c r="CB66" s="205">
        <f t="shared" si="95"/>
        <v>0</v>
      </c>
      <c r="CC66" s="205">
        <f t="shared" si="95"/>
        <v>0</v>
      </c>
      <c r="CD66" s="205">
        <f t="shared" si="95"/>
        <v>0</v>
      </c>
      <c r="CE66" s="205">
        <f t="shared" si="95"/>
        <v>0</v>
      </c>
      <c r="CF66" s="205">
        <f t="shared" si="95"/>
        <v>0</v>
      </c>
      <c r="CG66" s="205">
        <f t="shared" si="95"/>
        <v>0</v>
      </c>
      <c r="CH66" s="205">
        <f t="shared" si="95"/>
        <v>0</v>
      </c>
      <c r="CI66" s="205">
        <f t="shared" si="95"/>
        <v>0</v>
      </c>
      <c r="CJ66" s="205">
        <f t="shared" si="95"/>
        <v>0</v>
      </c>
      <c r="CK66" s="205">
        <f t="shared" si="95"/>
        <v>0</v>
      </c>
      <c r="CL66" s="205">
        <f t="shared" si="95"/>
        <v>0</v>
      </c>
      <c r="CM66" s="205">
        <f t="shared" si="95"/>
        <v>0</v>
      </c>
      <c r="CN66" s="205">
        <f t="shared" si="95"/>
        <v>0</v>
      </c>
      <c r="CO66" s="205">
        <f t="shared" si="95"/>
        <v>0</v>
      </c>
      <c r="CP66" s="205">
        <f t="shared" si="95"/>
        <v>0</v>
      </c>
      <c r="CQ66" s="205">
        <f t="shared" si="95"/>
        <v>0</v>
      </c>
      <c r="CR66" s="205">
        <f t="shared" si="95"/>
        <v>0</v>
      </c>
      <c r="CS66" s="205">
        <f t="shared" si="95"/>
        <v>0</v>
      </c>
      <c r="CT66" s="205">
        <f t="shared" si="95"/>
        <v>0</v>
      </c>
      <c r="CU66" s="205">
        <f t="shared" si="95"/>
        <v>0</v>
      </c>
      <c r="CV66" s="205">
        <f t="shared" si="95"/>
        <v>2671.7</v>
      </c>
      <c r="CW66" s="205">
        <f t="shared" si="95"/>
        <v>5343.4</v>
      </c>
      <c r="CX66" s="205">
        <f t="shared" si="95"/>
        <v>8015.0999999999995</v>
      </c>
      <c r="CY66" s="205">
        <f t="shared" si="95"/>
        <v>10686.8</v>
      </c>
      <c r="CZ66" s="205">
        <f t="shared" si="95"/>
        <v>13358.5</v>
      </c>
      <c r="DA66" s="205">
        <f t="shared" si="95"/>
        <v>16030.199999999999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829.53</v>
      </c>
      <c r="CW67" s="205">
        <f t="shared" si="97"/>
        <v>1659.06</v>
      </c>
      <c r="CX67" s="205">
        <f t="shared" si="97"/>
        <v>2488.59</v>
      </c>
      <c r="CY67" s="205">
        <f t="shared" si="97"/>
        <v>3318.12</v>
      </c>
      <c r="CZ67" s="205">
        <f t="shared" si="97"/>
        <v>4147.6499999999996</v>
      </c>
      <c r="DA67" s="205">
        <f t="shared" si="97"/>
        <v>4977.18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3600</v>
      </c>
      <c r="G68" s="205">
        <f t="shared" si="98"/>
        <v>3600</v>
      </c>
      <c r="H68" s="205">
        <f t="shared" si="98"/>
        <v>3600</v>
      </c>
      <c r="I68" s="205">
        <f t="shared" si="98"/>
        <v>3600</v>
      </c>
      <c r="J68" s="205">
        <f t="shared" si="98"/>
        <v>3600</v>
      </c>
      <c r="K68" s="205">
        <f t="shared" si="98"/>
        <v>3600</v>
      </c>
      <c r="L68" s="205">
        <f t="shared" si="88"/>
        <v>3600</v>
      </c>
      <c r="M68" s="205">
        <f t="shared" si="98"/>
        <v>3600</v>
      </c>
      <c r="N68" s="205">
        <f t="shared" si="98"/>
        <v>3600</v>
      </c>
      <c r="O68" s="205">
        <f t="shared" si="98"/>
        <v>3600</v>
      </c>
      <c r="P68" s="205">
        <f t="shared" si="98"/>
        <v>3600</v>
      </c>
      <c r="Q68" s="205">
        <f t="shared" si="98"/>
        <v>3600</v>
      </c>
      <c r="R68" s="205">
        <f t="shared" si="98"/>
        <v>3600</v>
      </c>
      <c r="S68" s="205">
        <f t="shared" si="98"/>
        <v>3600</v>
      </c>
      <c r="T68" s="205">
        <f t="shared" si="98"/>
        <v>3600</v>
      </c>
      <c r="U68" s="205">
        <f t="shared" si="98"/>
        <v>3600</v>
      </c>
      <c r="V68" s="205">
        <f t="shared" si="98"/>
        <v>3600</v>
      </c>
      <c r="W68" s="205">
        <f t="shared" si="98"/>
        <v>3600</v>
      </c>
      <c r="X68" s="205">
        <f t="shared" si="98"/>
        <v>3600</v>
      </c>
      <c r="Y68" s="205">
        <f t="shared" si="98"/>
        <v>3803.3898305084745</v>
      </c>
      <c r="Z68" s="205">
        <f t="shared" si="98"/>
        <v>4006.7796610169489</v>
      </c>
      <c r="AA68" s="205">
        <f t="shared" si="98"/>
        <v>4210.1694915254238</v>
      </c>
      <c r="AB68" s="205">
        <f t="shared" si="98"/>
        <v>4413.5593220338978</v>
      </c>
      <c r="AC68" s="205">
        <f t="shared" si="98"/>
        <v>4616.9491525423728</v>
      </c>
      <c r="AD68" s="205">
        <f t="shared" si="98"/>
        <v>4820.3389830508477</v>
      </c>
      <c r="AE68" s="205">
        <f t="shared" si="98"/>
        <v>5023.7288135593226</v>
      </c>
      <c r="AF68" s="205">
        <f t="shared" si="98"/>
        <v>5227.1186440677966</v>
      </c>
      <c r="AG68" s="205">
        <f t="shared" si="98"/>
        <v>5430.5084745762706</v>
      </c>
      <c r="AH68" s="205">
        <f t="shared" si="98"/>
        <v>5633.8983050847455</v>
      </c>
      <c r="AI68" s="205">
        <f t="shared" si="98"/>
        <v>5837.2881355932204</v>
      </c>
      <c r="AJ68" s="205">
        <f t="shared" si="98"/>
        <v>6040.6779661016953</v>
      </c>
      <c r="AK68" s="205">
        <f t="shared" si="98"/>
        <v>6244.0677966101694</v>
      </c>
      <c r="AL68" s="205">
        <f t="shared" si="98"/>
        <v>6447.4576271186443</v>
      </c>
      <c r="AM68" s="205">
        <f t="shared" si="98"/>
        <v>6650.8474576271183</v>
      </c>
      <c r="AN68" s="205">
        <f t="shared" si="98"/>
        <v>6854.2372881355932</v>
      </c>
      <c r="AO68" s="205">
        <f t="shared" si="98"/>
        <v>7057.6271186440681</v>
      </c>
      <c r="AP68" s="205">
        <f t="shared" si="98"/>
        <v>7261.0169491525421</v>
      </c>
      <c r="AQ68" s="205">
        <f t="shared" si="98"/>
        <v>7464.406779661017</v>
      </c>
      <c r="AR68" s="205">
        <f t="shared" si="98"/>
        <v>7667.796610169491</v>
      </c>
      <c r="AS68" s="205">
        <f t="shared" si="98"/>
        <v>7871.1864406779659</v>
      </c>
      <c r="AT68" s="205">
        <f t="shared" si="98"/>
        <v>8074.5762711864409</v>
      </c>
      <c r="AU68" s="205">
        <f t="shared" si="98"/>
        <v>8277.966101694914</v>
      </c>
      <c r="AV68" s="205">
        <f t="shared" si="98"/>
        <v>8481.3559322033907</v>
      </c>
      <c r="AW68" s="205">
        <f t="shared" si="98"/>
        <v>8684.7457627118638</v>
      </c>
      <c r="AX68" s="205">
        <f t="shared" si="98"/>
        <v>8888.1355932203387</v>
      </c>
      <c r="AY68" s="205">
        <f t="shared" si="98"/>
        <v>9091.5254237288136</v>
      </c>
      <c r="AZ68" s="205">
        <f t="shared" si="98"/>
        <v>9294.9152542372885</v>
      </c>
      <c r="BA68" s="205">
        <f t="shared" si="98"/>
        <v>9498.3050847457635</v>
      </c>
      <c r="BB68" s="205">
        <f t="shared" si="98"/>
        <v>9840</v>
      </c>
      <c r="BC68" s="205">
        <f t="shared" si="98"/>
        <v>10320</v>
      </c>
      <c r="BD68" s="205">
        <f t="shared" si="98"/>
        <v>10800</v>
      </c>
      <c r="BE68" s="205">
        <f t="shared" si="98"/>
        <v>11280</v>
      </c>
      <c r="BF68" s="205">
        <f t="shared" si="98"/>
        <v>11760</v>
      </c>
      <c r="BG68" s="205">
        <f t="shared" si="98"/>
        <v>12240</v>
      </c>
      <c r="BH68" s="205">
        <f t="shared" si="98"/>
        <v>12720</v>
      </c>
      <c r="BI68" s="205">
        <f t="shared" si="98"/>
        <v>13200</v>
      </c>
      <c r="BJ68" s="205">
        <f t="shared" si="98"/>
        <v>13680</v>
      </c>
      <c r="BK68" s="205">
        <f t="shared" si="98"/>
        <v>14160</v>
      </c>
      <c r="BL68" s="205">
        <f t="shared" si="98"/>
        <v>14640</v>
      </c>
      <c r="BM68" s="205">
        <f t="shared" si="98"/>
        <v>15120</v>
      </c>
      <c r="BN68" s="205">
        <f t="shared" si="98"/>
        <v>15600</v>
      </c>
      <c r="BO68" s="205">
        <f t="shared" si="98"/>
        <v>16080</v>
      </c>
      <c r="BP68" s="205">
        <f t="shared" si="98"/>
        <v>16560</v>
      </c>
      <c r="BQ68" s="205">
        <f t="shared" si="98"/>
        <v>17040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17520</v>
      </c>
      <c r="BS68" s="205">
        <f t="shared" si="99"/>
        <v>18000</v>
      </c>
      <c r="BT68" s="205">
        <f t="shared" si="99"/>
        <v>18480</v>
      </c>
      <c r="BU68" s="205">
        <f t="shared" si="99"/>
        <v>18960</v>
      </c>
      <c r="BV68" s="205">
        <f t="shared" si="99"/>
        <v>19440</v>
      </c>
      <c r="BW68" s="205">
        <f t="shared" si="99"/>
        <v>19920</v>
      </c>
      <c r="BX68" s="205">
        <f t="shared" si="99"/>
        <v>20400</v>
      </c>
      <c r="BY68" s="205">
        <f t="shared" si="99"/>
        <v>20880</v>
      </c>
      <c r="BZ68" s="205">
        <f t="shared" si="99"/>
        <v>21360</v>
      </c>
      <c r="CA68" s="205">
        <f t="shared" si="99"/>
        <v>22048.90243902439</v>
      </c>
      <c r="CB68" s="205">
        <f t="shared" si="99"/>
        <v>22946.707317073171</v>
      </c>
      <c r="CC68" s="205">
        <f t="shared" si="99"/>
        <v>23844.512195121952</v>
      </c>
      <c r="CD68" s="205">
        <f t="shared" si="99"/>
        <v>24742.317073170732</v>
      </c>
      <c r="CE68" s="205">
        <f t="shared" si="99"/>
        <v>25640.121951219513</v>
      </c>
      <c r="CF68" s="205">
        <f t="shared" si="99"/>
        <v>26537.926829268294</v>
      </c>
      <c r="CG68" s="205">
        <f t="shared" si="99"/>
        <v>27435.731707317071</v>
      </c>
      <c r="CH68" s="205">
        <f t="shared" si="99"/>
        <v>28333.536585365851</v>
      </c>
      <c r="CI68" s="205">
        <f t="shared" si="99"/>
        <v>29231.341463414632</v>
      </c>
      <c r="CJ68" s="205">
        <f t="shared" si="99"/>
        <v>30129.146341463413</v>
      </c>
      <c r="CK68" s="205">
        <f t="shared" si="99"/>
        <v>31026.951219512193</v>
      </c>
      <c r="CL68" s="205">
        <f t="shared" si="99"/>
        <v>31924.756097560974</v>
      </c>
      <c r="CM68" s="205">
        <f t="shared" si="99"/>
        <v>32822.560975609755</v>
      </c>
      <c r="CN68" s="205">
        <f t="shared" si="99"/>
        <v>33720.365853658535</v>
      </c>
      <c r="CO68" s="205">
        <f t="shared" si="99"/>
        <v>34618.170731707316</v>
      </c>
      <c r="CP68" s="205">
        <f t="shared" si="99"/>
        <v>35515.975609756097</v>
      </c>
      <c r="CQ68" s="205">
        <f t="shared" si="99"/>
        <v>36413.780487804877</v>
      </c>
      <c r="CR68" s="205">
        <f t="shared" si="99"/>
        <v>37311.585365853658</v>
      </c>
      <c r="CS68" s="205">
        <f t="shared" si="99"/>
        <v>38209.390243902439</v>
      </c>
      <c r="CT68" s="205">
        <f t="shared" si="99"/>
        <v>39107.195121951219</v>
      </c>
      <c r="CU68" s="205">
        <f t="shared" si="99"/>
        <v>40005</v>
      </c>
      <c r="CV68" s="205">
        <f t="shared" si="99"/>
        <v>46208.5</v>
      </c>
      <c r="CW68" s="205">
        <f t="shared" si="99"/>
        <v>52412</v>
      </c>
      <c r="CX68" s="205">
        <f t="shared" si="99"/>
        <v>58615.5</v>
      </c>
      <c r="CY68" s="205">
        <f t="shared" si="99"/>
        <v>64819</v>
      </c>
      <c r="CZ68" s="205">
        <f t="shared" si="99"/>
        <v>71022.5</v>
      </c>
      <c r="DA68" s="205">
        <f t="shared" si="99"/>
        <v>77226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686.23737645081746</v>
      </c>
      <c r="G69" s="205">
        <f t="shared" si="100"/>
        <v>686.23737645081746</v>
      </c>
      <c r="H69" s="205">
        <f t="shared" si="100"/>
        <v>686.23737645081746</v>
      </c>
      <c r="I69" s="205">
        <f t="shared" si="100"/>
        <v>686.23737645081746</v>
      </c>
      <c r="J69" s="205">
        <f t="shared" si="100"/>
        <v>686.23737645081746</v>
      </c>
      <c r="K69" s="205">
        <f t="shared" si="100"/>
        <v>686.23737645081746</v>
      </c>
      <c r="L69" s="205">
        <f t="shared" si="88"/>
        <v>686.23737645081746</v>
      </c>
      <c r="M69" s="205">
        <f t="shared" si="100"/>
        <v>686.23737645081746</v>
      </c>
      <c r="N69" s="205">
        <f t="shared" si="100"/>
        <v>686.23737645081746</v>
      </c>
      <c r="O69" s="205">
        <f t="shared" si="100"/>
        <v>686.23737645081746</v>
      </c>
      <c r="P69" s="205">
        <f t="shared" si="100"/>
        <v>686.23737645081746</v>
      </c>
      <c r="Q69" s="205">
        <f t="shared" si="100"/>
        <v>686.23737645081746</v>
      </c>
      <c r="R69" s="205">
        <f t="shared" si="100"/>
        <v>686.23737645081746</v>
      </c>
      <c r="S69" s="205">
        <f t="shared" si="100"/>
        <v>686.23737645081746</v>
      </c>
      <c r="T69" s="205">
        <f t="shared" si="100"/>
        <v>686.23737645081746</v>
      </c>
      <c r="U69" s="205">
        <f t="shared" si="100"/>
        <v>686.23737645081746</v>
      </c>
      <c r="V69" s="205">
        <f t="shared" si="100"/>
        <v>686.23737645081746</v>
      </c>
      <c r="W69" s="205">
        <f t="shared" si="100"/>
        <v>686.23737645081746</v>
      </c>
      <c r="X69" s="205">
        <f t="shared" si="100"/>
        <v>686.23737645081746</v>
      </c>
      <c r="Y69" s="205">
        <f t="shared" si="100"/>
        <v>686.23737645081746</v>
      </c>
      <c r="Z69" s="205">
        <f t="shared" si="100"/>
        <v>686.23737645081746</v>
      </c>
      <c r="AA69" s="205">
        <f t="shared" si="100"/>
        <v>686.23737645081746</v>
      </c>
      <c r="AB69" s="205">
        <f t="shared" si="100"/>
        <v>686.23737645081746</v>
      </c>
      <c r="AC69" s="205">
        <f t="shared" si="100"/>
        <v>686.23737645081746</v>
      </c>
      <c r="AD69" s="205">
        <f t="shared" si="100"/>
        <v>686.23737645081746</v>
      </c>
      <c r="AE69" s="205">
        <f t="shared" si="100"/>
        <v>686.23737645081746</v>
      </c>
      <c r="AF69" s="205">
        <f t="shared" si="100"/>
        <v>686.23737645081746</v>
      </c>
      <c r="AG69" s="205">
        <f t="shared" si="100"/>
        <v>686.23737645081746</v>
      </c>
      <c r="AH69" s="205">
        <f t="shared" si="100"/>
        <v>686.23737645081746</v>
      </c>
      <c r="AI69" s="205">
        <f t="shared" si="100"/>
        <v>686.23737645081746</v>
      </c>
      <c r="AJ69" s="205">
        <f t="shared" si="100"/>
        <v>686.23737645081746</v>
      </c>
      <c r="AK69" s="205">
        <f t="shared" si="100"/>
        <v>686.23737645081746</v>
      </c>
      <c r="AL69" s="205">
        <f t="shared" si="100"/>
        <v>686.23737645081746</v>
      </c>
      <c r="AM69" s="205">
        <f t="shared" si="100"/>
        <v>686.23737645081746</v>
      </c>
      <c r="AN69" s="205">
        <f t="shared" si="100"/>
        <v>686.23737645081746</v>
      </c>
      <c r="AO69" s="205">
        <f t="shared" si="100"/>
        <v>686.23737645081746</v>
      </c>
      <c r="AP69" s="205">
        <f t="shared" si="100"/>
        <v>686.23737645081746</v>
      </c>
      <c r="AQ69" s="205">
        <f t="shared" si="100"/>
        <v>686.23737645081746</v>
      </c>
      <c r="AR69" s="205">
        <f t="shared" si="100"/>
        <v>686.23737645081746</v>
      </c>
      <c r="AS69" s="205">
        <f t="shared" si="100"/>
        <v>686.23737645081746</v>
      </c>
      <c r="AT69" s="205">
        <f t="shared" si="100"/>
        <v>686.23737645081746</v>
      </c>
      <c r="AU69" s="205">
        <f t="shared" si="100"/>
        <v>686.23737645081746</v>
      </c>
      <c r="AV69" s="205">
        <f t="shared" si="100"/>
        <v>686.23737645081746</v>
      </c>
      <c r="AW69" s="205">
        <f t="shared" si="100"/>
        <v>686.23737645081746</v>
      </c>
      <c r="AX69" s="205">
        <f t="shared" si="100"/>
        <v>686.23737645081746</v>
      </c>
      <c r="AY69" s="205">
        <f t="shared" si="100"/>
        <v>686.23737645081746</v>
      </c>
      <c r="AZ69" s="205">
        <f t="shared" si="100"/>
        <v>686.23737645081746</v>
      </c>
      <c r="BA69" s="205">
        <f t="shared" si="100"/>
        <v>686.23737645081746</v>
      </c>
      <c r="BB69" s="205">
        <f t="shared" si="100"/>
        <v>686.23737645081746</v>
      </c>
      <c r="BC69" s="205">
        <f t="shared" si="100"/>
        <v>686.23737645081746</v>
      </c>
      <c r="BD69" s="205">
        <f t="shared" si="100"/>
        <v>686.23737645081746</v>
      </c>
      <c r="BE69" s="205">
        <f t="shared" si="100"/>
        <v>686.23737645081746</v>
      </c>
      <c r="BF69" s="205">
        <f t="shared" si="100"/>
        <v>686.23737645081746</v>
      </c>
      <c r="BG69" s="205">
        <f t="shared" si="100"/>
        <v>686.23737645081746</v>
      </c>
      <c r="BH69" s="205">
        <f t="shared" si="100"/>
        <v>686.23737645081746</v>
      </c>
      <c r="BI69" s="205">
        <f t="shared" si="100"/>
        <v>686.23737645081746</v>
      </c>
      <c r="BJ69" s="205">
        <f t="shared" si="100"/>
        <v>686.23737645081746</v>
      </c>
      <c r="BK69" s="205">
        <f t="shared" si="100"/>
        <v>686.23737645081746</v>
      </c>
      <c r="BL69" s="205">
        <f t="shared" si="100"/>
        <v>686.23737645081746</v>
      </c>
      <c r="BM69" s="205">
        <f t="shared" si="100"/>
        <v>686.23737645081746</v>
      </c>
      <c r="BN69" s="205">
        <f t="shared" si="100"/>
        <v>686.23737645081746</v>
      </c>
      <c r="BO69" s="205">
        <f t="shared" si="100"/>
        <v>686.23737645081746</v>
      </c>
      <c r="BP69" s="205">
        <f t="shared" si="100"/>
        <v>686.23737645081746</v>
      </c>
      <c r="BQ69" s="205">
        <f t="shared" si="100"/>
        <v>686.23737645081746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686.23737645081746</v>
      </c>
      <c r="BS69" s="205">
        <f t="shared" si="101"/>
        <v>686.23737645081746</v>
      </c>
      <c r="BT69" s="205">
        <f t="shared" si="101"/>
        <v>686.23737645081746</v>
      </c>
      <c r="BU69" s="205">
        <f t="shared" si="101"/>
        <v>686.23737645081746</v>
      </c>
      <c r="BV69" s="205">
        <f t="shared" si="101"/>
        <v>686.23737645081746</v>
      </c>
      <c r="BW69" s="205">
        <f t="shared" si="101"/>
        <v>686.23737645081746</v>
      </c>
      <c r="BX69" s="205">
        <f t="shared" si="101"/>
        <v>686.23737645081746</v>
      </c>
      <c r="BY69" s="205">
        <f t="shared" si="101"/>
        <v>686.23737645081746</v>
      </c>
      <c r="BZ69" s="205">
        <f t="shared" si="101"/>
        <v>686.23737645081746</v>
      </c>
      <c r="CA69" s="205">
        <f t="shared" si="101"/>
        <v>679.96081508084046</v>
      </c>
      <c r="CB69" s="205">
        <f t="shared" si="101"/>
        <v>667.40769234088646</v>
      </c>
      <c r="CC69" s="205">
        <f t="shared" si="101"/>
        <v>654.85456960093256</v>
      </c>
      <c r="CD69" s="205">
        <f t="shared" si="101"/>
        <v>642.30144686097856</v>
      </c>
      <c r="CE69" s="205">
        <f t="shared" si="101"/>
        <v>629.74832412102455</v>
      </c>
      <c r="CF69" s="205">
        <f t="shared" si="101"/>
        <v>617.19520138107055</v>
      </c>
      <c r="CG69" s="205">
        <f t="shared" si="101"/>
        <v>604.64207864111665</v>
      </c>
      <c r="CH69" s="205">
        <f t="shared" si="101"/>
        <v>592.08895590116265</v>
      </c>
      <c r="CI69" s="205">
        <f t="shared" si="101"/>
        <v>579.53583316120864</v>
      </c>
      <c r="CJ69" s="205">
        <f t="shared" si="101"/>
        <v>566.98271042125475</v>
      </c>
      <c r="CK69" s="205">
        <f t="shared" si="101"/>
        <v>554.42958768130075</v>
      </c>
      <c r="CL69" s="205">
        <f t="shared" si="101"/>
        <v>541.87646494134674</v>
      </c>
      <c r="CM69" s="205">
        <f t="shared" si="101"/>
        <v>529.32334220139273</v>
      </c>
      <c r="CN69" s="205">
        <f t="shared" si="101"/>
        <v>516.77021946143873</v>
      </c>
      <c r="CO69" s="205">
        <f t="shared" si="101"/>
        <v>504.21709672148484</v>
      </c>
      <c r="CP69" s="205">
        <f t="shared" si="101"/>
        <v>491.66397398153083</v>
      </c>
      <c r="CQ69" s="205">
        <f t="shared" si="101"/>
        <v>479.11085124157688</v>
      </c>
      <c r="CR69" s="205">
        <f t="shared" si="101"/>
        <v>466.55772850162293</v>
      </c>
      <c r="CS69" s="205">
        <f t="shared" si="101"/>
        <v>454.00460576166893</v>
      </c>
      <c r="CT69" s="205">
        <f t="shared" si="101"/>
        <v>441.45148302171492</v>
      </c>
      <c r="CU69" s="205">
        <f t="shared" si="101"/>
        <v>428.89836028176097</v>
      </c>
      <c r="CV69" s="205">
        <f t="shared" si="101"/>
        <v>443.62836028176099</v>
      </c>
      <c r="CW69" s="205">
        <f t="shared" si="101"/>
        <v>458.35836028176095</v>
      </c>
      <c r="CX69" s="205">
        <f t="shared" si="101"/>
        <v>473.08836028176097</v>
      </c>
      <c r="CY69" s="205">
        <f t="shared" si="101"/>
        <v>487.81836028176099</v>
      </c>
      <c r="CZ69" s="205">
        <f t="shared" si="101"/>
        <v>502.54836028176101</v>
      </c>
      <c r="DA69" s="205">
        <f t="shared" si="101"/>
        <v>517.27836028176102</v>
      </c>
    </row>
    <row r="70" spans="1:105" s="205" customFormat="1">
      <c r="A70" s="205" t="str">
        <f>Income!A85</f>
        <v>Cash transfer - official</v>
      </c>
      <c r="F70" s="205">
        <f t="shared" si="100"/>
        <v>15719.999999999996</v>
      </c>
      <c r="G70" s="205">
        <f t="shared" si="100"/>
        <v>15719.999999999996</v>
      </c>
      <c r="H70" s="205">
        <f t="shared" si="100"/>
        <v>15719.999999999996</v>
      </c>
      <c r="I70" s="205">
        <f t="shared" si="100"/>
        <v>15719.999999999996</v>
      </c>
      <c r="J70" s="205">
        <f t="shared" si="100"/>
        <v>15719.999999999996</v>
      </c>
      <c r="K70" s="205">
        <f t="shared" si="100"/>
        <v>15719.999999999996</v>
      </c>
      <c r="L70" s="205">
        <f t="shared" si="100"/>
        <v>15719.999999999996</v>
      </c>
      <c r="M70" s="205">
        <f t="shared" si="100"/>
        <v>15719.999999999996</v>
      </c>
      <c r="N70" s="205">
        <f t="shared" si="100"/>
        <v>15719.999999999996</v>
      </c>
      <c r="O70" s="205">
        <f t="shared" si="100"/>
        <v>15719.999999999996</v>
      </c>
      <c r="P70" s="205">
        <f t="shared" si="100"/>
        <v>15719.999999999996</v>
      </c>
      <c r="Q70" s="205">
        <f t="shared" si="100"/>
        <v>15719.999999999996</v>
      </c>
      <c r="R70" s="205">
        <f t="shared" si="100"/>
        <v>15719.999999999996</v>
      </c>
      <c r="S70" s="205">
        <f t="shared" si="100"/>
        <v>15719.999999999996</v>
      </c>
      <c r="T70" s="205">
        <f t="shared" si="100"/>
        <v>15719.999999999996</v>
      </c>
      <c r="U70" s="205">
        <f t="shared" si="100"/>
        <v>15719.999999999996</v>
      </c>
      <c r="V70" s="205">
        <f t="shared" si="100"/>
        <v>15719.999999999996</v>
      </c>
      <c r="W70" s="205">
        <f t="shared" si="100"/>
        <v>15719.999999999996</v>
      </c>
      <c r="X70" s="205">
        <f t="shared" si="100"/>
        <v>15719.999999999996</v>
      </c>
      <c r="Y70" s="205">
        <f t="shared" si="100"/>
        <v>15719.999999999996</v>
      </c>
      <c r="Z70" s="205">
        <f t="shared" si="100"/>
        <v>15719.999999999996</v>
      </c>
      <c r="AA70" s="205">
        <f t="shared" si="100"/>
        <v>15719.999999999996</v>
      </c>
      <c r="AB70" s="205">
        <f t="shared" si="100"/>
        <v>15719.999999999996</v>
      </c>
      <c r="AC70" s="205">
        <f t="shared" si="100"/>
        <v>15719.999999999996</v>
      </c>
      <c r="AD70" s="205">
        <f t="shared" si="100"/>
        <v>15719.999999999996</v>
      </c>
      <c r="AE70" s="205">
        <f t="shared" si="100"/>
        <v>15719.999999999996</v>
      </c>
      <c r="AF70" s="205">
        <f t="shared" si="100"/>
        <v>15719.999999999996</v>
      </c>
      <c r="AG70" s="205">
        <f t="shared" si="100"/>
        <v>15719.999999999996</v>
      </c>
      <c r="AH70" s="205">
        <f t="shared" si="100"/>
        <v>15719.999999999996</v>
      </c>
      <c r="AI70" s="205">
        <f t="shared" si="100"/>
        <v>15719.999999999996</v>
      </c>
      <c r="AJ70" s="205">
        <f t="shared" si="100"/>
        <v>15719.999999999996</v>
      </c>
      <c r="AK70" s="205">
        <f t="shared" si="100"/>
        <v>15719.999999999996</v>
      </c>
      <c r="AL70" s="205">
        <f t="shared" si="100"/>
        <v>15719.999999999996</v>
      </c>
      <c r="AM70" s="205">
        <f t="shared" si="100"/>
        <v>15719.999999999996</v>
      </c>
      <c r="AN70" s="205">
        <f t="shared" si="100"/>
        <v>15719.999999999996</v>
      </c>
      <c r="AO70" s="205">
        <f t="shared" si="100"/>
        <v>15719.999999999996</v>
      </c>
      <c r="AP70" s="205">
        <f t="shared" si="100"/>
        <v>15719.999999999996</v>
      </c>
      <c r="AQ70" s="205">
        <f t="shared" si="100"/>
        <v>15719.999999999996</v>
      </c>
      <c r="AR70" s="205">
        <f t="shared" si="100"/>
        <v>15719.999999999996</v>
      </c>
      <c r="AS70" s="205">
        <f t="shared" si="100"/>
        <v>15719.999999999996</v>
      </c>
      <c r="AT70" s="205">
        <f t="shared" si="100"/>
        <v>15719.999999999996</v>
      </c>
      <c r="AU70" s="205">
        <f t="shared" si="100"/>
        <v>15719.999999999996</v>
      </c>
      <c r="AV70" s="205">
        <f t="shared" si="100"/>
        <v>15719.999999999996</v>
      </c>
      <c r="AW70" s="205">
        <f t="shared" si="100"/>
        <v>15719.999999999996</v>
      </c>
      <c r="AX70" s="205">
        <f t="shared" si="100"/>
        <v>15719.999999999996</v>
      </c>
      <c r="AY70" s="205">
        <f t="shared" si="100"/>
        <v>15719.999999999996</v>
      </c>
      <c r="AZ70" s="205">
        <f t="shared" si="100"/>
        <v>15719.999999999996</v>
      </c>
      <c r="BA70" s="205">
        <f t="shared" si="100"/>
        <v>15719.999999999996</v>
      </c>
      <c r="BB70" s="205">
        <f t="shared" si="100"/>
        <v>15719.999999999996</v>
      </c>
      <c r="BC70" s="205">
        <f t="shared" si="100"/>
        <v>15719.999999999996</v>
      </c>
      <c r="BD70" s="205">
        <f t="shared" si="100"/>
        <v>15719.999999999996</v>
      </c>
      <c r="BE70" s="205">
        <f t="shared" si="100"/>
        <v>15719.999999999996</v>
      </c>
      <c r="BF70" s="205">
        <f t="shared" si="100"/>
        <v>15719.999999999996</v>
      </c>
      <c r="BG70" s="205">
        <f t="shared" si="100"/>
        <v>15719.999999999996</v>
      </c>
      <c r="BH70" s="205">
        <f t="shared" si="100"/>
        <v>15719.999999999996</v>
      </c>
      <c r="BI70" s="205">
        <f t="shared" si="100"/>
        <v>15719.999999999996</v>
      </c>
      <c r="BJ70" s="205">
        <f t="shared" si="100"/>
        <v>15719.999999999996</v>
      </c>
      <c r="BK70" s="205">
        <f t="shared" si="100"/>
        <v>15719.999999999996</v>
      </c>
      <c r="BL70" s="205">
        <f t="shared" si="100"/>
        <v>15719.999999999996</v>
      </c>
      <c r="BM70" s="205">
        <f t="shared" si="100"/>
        <v>15719.999999999996</v>
      </c>
      <c r="BN70" s="205">
        <f t="shared" si="100"/>
        <v>15719.999999999996</v>
      </c>
      <c r="BO70" s="205">
        <f t="shared" si="100"/>
        <v>15719.999999999996</v>
      </c>
      <c r="BP70" s="205">
        <f t="shared" si="100"/>
        <v>15719.999999999996</v>
      </c>
      <c r="BQ70" s="205">
        <f t="shared" si="100"/>
        <v>15719.999999999996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15719.999999999996</v>
      </c>
      <c r="BS70" s="205">
        <f t="shared" si="102"/>
        <v>15719.999999999996</v>
      </c>
      <c r="BT70" s="205">
        <f t="shared" si="102"/>
        <v>15719.999999999996</v>
      </c>
      <c r="BU70" s="205">
        <f t="shared" si="102"/>
        <v>15719.999999999996</v>
      </c>
      <c r="BV70" s="205">
        <f t="shared" si="102"/>
        <v>15719.999999999996</v>
      </c>
      <c r="BW70" s="205">
        <f t="shared" si="102"/>
        <v>15719.999999999996</v>
      </c>
      <c r="BX70" s="205">
        <f t="shared" si="102"/>
        <v>15719.999999999996</v>
      </c>
      <c r="BY70" s="205">
        <f t="shared" si="102"/>
        <v>15719.999999999996</v>
      </c>
      <c r="BZ70" s="205">
        <f t="shared" si="102"/>
        <v>15719.999999999996</v>
      </c>
      <c r="CA70" s="205">
        <f t="shared" si="102"/>
        <v>15760.975609756095</v>
      </c>
      <c r="CB70" s="205">
        <f t="shared" si="102"/>
        <v>15842.92682926829</v>
      </c>
      <c r="CC70" s="205">
        <f t="shared" si="102"/>
        <v>15924.878048780485</v>
      </c>
      <c r="CD70" s="205">
        <f t="shared" si="102"/>
        <v>16006.82926829268</v>
      </c>
      <c r="CE70" s="205">
        <f t="shared" si="102"/>
        <v>16088.780487804876</v>
      </c>
      <c r="CF70" s="205">
        <f t="shared" si="102"/>
        <v>16170.731707317071</v>
      </c>
      <c r="CG70" s="205">
        <f t="shared" si="102"/>
        <v>16252.682926829266</v>
      </c>
      <c r="CH70" s="205">
        <f t="shared" si="102"/>
        <v>16334.634146341461</v>
      </c>
      <c r="CI70" s="205">
        <f t="shared" si="102"/>
        <v>16416.585365853658</v>
      </c>
      <c r="CJ70" s="205">
        <f t="shared" si="102"/>
        <v>16498.536585365851</v>
      </c>
      <c r="CK70" s="205">
        <f t="shared" si="102"/>
        <v>16580.487804878048</v>
      </c>
      <c r="CL70" s="205">
        <f t="shared" si="102"/>
        <v>16662.439024390242</v>
      </c>
      <c r="CM70" s="205">
        <f t="shared" si="102"/>
        <v>16744.390243902439</v>
      </c>
      <c r="CN70" s="205">
        <f t="shared" si="102"/>
        <v>16826.341463414632</v>
      </c>
      <c r="CO70" s="205">
        <f t="shared" si="102"/>
        <v>16908.292682926829</v>
      </c>
      <c r="CP70" s="205">
        <f t="shared" si="102"/>
        <v>16990.243902439022</v>
      </c>
      <c r="CQ70" s="205">
        <f t="shared" si="102"/>
        <v>17072.195121951219</v>
      </c>
      <c r="CR70" s="205">
        <f t="shared" si="102"/>
        <v>17154.146341463413</v>
      </c>
      <c r="CS70" s="205">
        <f t="shared" si="102"/>
        <v>17236.09756097561</v>
      </c>
      <c r="CT70" s="205">
        <f t="shared" si="102"/>
        <v>17318.048780487803</v>
      </c>
      <c r="CU70" s="205">
        <f t="shared" si="102"/>
        <v>17400</v>
      </c>
      <c r="CV70" s="205">
        <f t="shared" si="102"/>
        <v>16272.17</v>
      </c>
      <c r="CW70" s="205">
        <f t="shared" si="102"/>
        <v>15144.34</v>
      </c>
      <c r="CX70" s="205">
        <f t="shared" si="102"/>
        <v>14016.51</v>
      </c>
      <c r="CY70" s="205">
        <f t="shared" si="102"/>
        <v>12888.68</v>
      </c>
      <c r="CZ70" s="205">
        <f t="shared" si="102"/>
        <v>11760.85</v>
      </c>
      <c r="DA70" s="205">
        <f t="shared" si="102"/>
        <v>10633.02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6000</v>
      </c>
      <c r="G71" s="205">
        <f t="shared" si="103"/>
        <v>6000</v>
      </c>
      <c r="H71" s="205">
        <f t="shared" si="103"/>
        <v>6000</v>
      </c>
      <c r="I71" s="205">
        <f t="shared" si="103"/>
        <v>6000</v>
      </c>
      <c r="J71" s="205">
        <f t="shared" si="103"/>
        <v>6000</v>
      </c>
      <c r="K71" s="205">
        <f t="shared" si="103"/>
        <v>6000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6000</v>
      </c>
      <c r="M71" s="205">
        <f t="shared" si="103"/>
        <v>6000</v>
      </c>
      <c r="N71" s="205">
        <f t="shared" si="103"/>
        <v>6000</v>
      </c>
      <c r="O71" s="205">
        <f t="shared" si="103"/>
        <v>6000</v>
      </c>
      <c r="P71" s="205">
        <f t="shared" si="103"/>
        <v>6000</v>
      </c>
      <c r="Q71" s="205">
        <f t="shared" si="103"/>
        <v>6000</v>
      </c>
      <c r="R71" s="205">
        <f t="shared" si="103"/>
        <v>6000</v>
      </c>
      <c r="S71" s="205">
        <f t="shared" si="103"/>
        <v>6000</v>
      </c>
      <c r="T71" s="205">
        <f t="shared" si="103"/>
        <v>6000</v>
      </c>
      <c r="U71" s="205">
        <f t="shared" si="103"/>
        <v>6000</v>
      </c>
      <c r="V71" s="205">
        <f t="shared" si="103"/>
        <v>6000</v>
      </c>
      <c r="W71" s="205">
        <f t="shared" si="103"/>
        <v>6000</v>
      </c>
      <c r="X71" s="205">
        <f t="shared" si="103"/>
        <v>6000</v>
      </c>
      <c r="Y71" s="205">
        <f t="shared" si="103"/>
        <v>6061.0169491525421</v>
      </c>
      <c r="Z71" s="205">
        <f t="shared" si="103"/>
        <v>6122.0338983050851</v>
      </c>
      <c r="AA71" s="205">
        <f t="shared" si="103"/>
        <v>6183.0508474576272</v>
      </c>
      <c r="AB71" s="205">
        <f t="shared" si="103"/>
        <v>6244.0677966101694</v>
      </c>
      <c r="AC71" s="205">
        <f t="shared" si="103"/>
        <v>6305.0847457627115</v>
      </c>
      <c r="AD71" s="205">
        <f t="shared" si="103"/>
        <v>6366.1016949152545</v>
      </c>
      <c r="AE71" s="205">
        <f t="shared" si="103"/>
        <v>6427.1186440677966</v>
      </c>
      <c r="AF71" s="205">
        <f t="shared" si="103"/>
        <v>6488.1355932203387</v>
      </c>
      <c r="AG71" s="205">
        <f t="shared" si="103"/>
        <v>6549.1525423728817</v>
      </c>
      <c r="AH71" s="205">
        <f t="shared" si="103"/>
        <v>6610.1694915254238</v>
      </c>
      <c r="AI71" s="205">
        <f t="shared" si="103"/>
        <v>6671.1864406779659</v>
      </c>
      <c r="AJ71" s="205">
        <f t="shared" si="103"/>
        <v>6732.203389830509</v>
      </c>
      <c r="AK71" s="205">
        <f t="shared" si="103"/>
        <v>6793.2203389830511</v>
      </c>
      <c r="AL71" s="205">
        <f t="shared" si="103"/>
        <v>6854.2372881355932</v>
      </c>
      <c r="AM71" s="205">
        <f t="shared" si="103"/>
        <v>6915.2542372881353</v>
      </c>
      <c r="AN71" s="205">
        <f t="shared" si="103"/>
        <v>6976.2711864406783</v>
      </c>
      <c r="AO71" s="205">
        <f t="shared" si="103"/>
        <v>7037.2881355932204</v>
      </c>
      <c r="AP71" s="205">
        <f t="shared" si="103"/>
        <v>7098.3050847457625</v>
      </c>
      <c r="AQ71" s="205">
        <f t="shared" si="103"/>
        <v>7159.3220338983047</v>
      </c>
      <c r="AR71" s="205">
        <f t="shared" si="103"/>
        <v>7220.3389830508477</v>
      </c>
      <c r="AS71" s="205">
        <f t="shared" si="103"/>
        <v>7281.3559322033898</v>
      </c>
      <c r="AT71" s="205">
        <f t="shared" si="103"/>
        <v>7342.3728813559319</v>
      </c>
      <c r="AU71" s="205">
        <f t="shared" si="103"/>
        <v>7403.3898305084749</v>
      </c>
      <c r="AV71" s="205">
        <f t="shared" si="103"/>
        <v>7464.406779661017</v>
      </c>
      <c r="AW71" s="205">
        <f t="shared" si="103"/>
        <v>7525.4237288135591</v>
      </c>
      <c r="AX71" s="205">
        <f t="shared" si="103"/>
        <v>7586.4406779661022</v>
      </c>
      <c r="AY71" s="205">
        <f t="shared" si="103"/>
        <v>7647.4576271186443</v>
      </c>
      <c r="AZ71" s="205">
        <f t="shared" si="103"/>
        <v>7708.4745762711864</v>
      </c>
      <c r="BA71" s="205">
        <f t="shared" si="103"/>
        <v>7769.4915254237294</v>
      </c>
      <c r="BB71" s="205">
        <f t="shared" si="103"/>
        <v>7644</v>
      </c>
      <c r="BC71" s="205">
        <f t="shared" si="103"/>
        <v>7332</v>
      </c>
      <c r="BD71" s="205">
        <f t="shared" si="103"/>
        <v>7020</v>
      </c>
      <c r="BE71" s="205">
        <f t="shared" si="103"/>
        <v>6708</v>
      </c>
      <c r="BF71" s="205">
        <f t="shared" si="103"/>
        <v>6396</v>
      </c>
      <c r="BG71" s="205">
        <f t="shared" si="103"/>
        <v>6084</v>
      </c>
      <c r="BH71" s="205">
        <f t="shared" si="103"/>
        <v>5772</v>
      </c>
      <c r="BI71" s="205">
        <f t="shared" si="103"/>
        <v>5460</v>
      </c>
      <c r="BJ71" s="205">
        <f t="shared" si="103"/>
        <v>5148</v>
      </c>
      <c r="BK71" s="205">
        <f t="shared" si="103"/>
        <v>4836</v>
      </c>
      <c r="BL71" s="205">
        <f t="shared" si="103"/>
        <v>4524</v>
      </c>
      <c r="BM71" s="205">
        <f t="shared" si="103"/>
        <v>4212</v>
      </c>
      <c r="BN71" s="205">
        <f t="shared" si="103"/>
        <v>3900</v>
      </c>
      <c r="BO71" s="205">
        <f t="shared" si="103"/>
        <v>3588</v>
      </c>
      <c r="BP71" s="205">
        <f t="shared" si="103"/>
        <v>3276</v>
      </c>
      <c r="BQ71" s="205">
        <f t="shared" si="103"/>
        <v>2964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2652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2340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2028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1716</v>
      </c>
      <c r="BV71" s="205">
        <f t="shared" si="104"/>
        <v>1404</v>
      </c>
      <c r="BW71" s="205">
        <f t="shared" si="104"/>
        <v>1092</v>
      </c>
      <c r="BX71" s="205">
        <f t="shared" si="104"/>
        <v>780</v>
      </c>
      <c r="BY71" s="205">
        <f t="shared" si="104"/>
        <v>468</v>
      </c>
      <c r="BZ71" s="205">
        <f t="shared" si="104"/>
        <v>156</v>
      </c>
      <c r="CA71" s="205">
        <f t="shared" si="104"/>
        <v>0</v>
      </c>
      <c r="CB71" s="205">
        <f t="shared" si="104"/>
        <v>0</v>
      </c>
      <c r="CC71" s="205">
        <f t="shared" si="104"/>
        <v>0</v>
      </c>
      <c r="CD71" s="205">
        <f t="shared" si="104"/>
        <v>0</v>
      </c>
      <c r="CE71" s="205">
        <f t="shared" si="104"/>
        <v>0</v>
      </c>
      <c r="CF71" s="205">
        <f t="shared" si="104"/>
        <v>0</v>
      </c>
      <c r="CG71" s="205">
        <f t="shared" si="104"/>
        <v>0</v>
      </c>
      <c r="CH71" s="205">
        <f t="shared" si="104"/>
        <v>0</v>
      </c>
      <c r="CI71" s="205">
        <f t="shared" si="104"/>
        <v>0</v>
      </c>
      <c r="CJ71" s="205">
        <f t="shared" si="104"/>
        <v>0</v>
      </c>
      <c r="CK71" s="205">
        <f t="shared" si="104"/>
        <v>0</v>
      </c>
      <c r="CL71" s="205">
        <f t="shared" si="104"/>
        <v>0</v>
      </c>
      <c r="CM71" s="205">
        <f t="shared" si="104"/>
        <v>0</v>
      </c>
      <c r="CN71" s="205">
        <f t="shared" si="104"/>
        <v>0</v>
      </c>
      <c r="CO71" s="205">
        <f t="shared" si="104"/>
        <v>0</v>
      </c>
      <c r="CP71" s="205">
        <f t="shared" si="104"/>
        <v>0</v>
      </c>
      <c r="CQ71" s="205">
        <f t="shared" si="104"/>
        <v>0</v>
      </c>
      <c r="CR71" s="205">
        <f t="shared" si="104"/>
        <v>0</v>
      </c>
      <c r="CS71" s="205">
        <f t="shared" si="104"/>
        <v>0</v>
      </c>
      <c r="CT71" s="205">
        <f t="shared" si="104"/>
        <v>0</v>
      </c>
      <c r="CU71" s="205">
        <f t="shared" si="104"/>
        <v>0</v>
      </c>
      <c r="CV71" s="205">
        <f t="shared" si="104"/>
        <v>296.33</v>
      </c>
      <c r="CW71" s="205">
        <f t="shared" si="104"/>
        <v>592.66</v>
      </c>
      <c r="CX71" s="205">
        <f t="shared" si="104"/>
        <v>888.99</v>
      </c>
      <c r="CY71" s="205">
        <f t="shared" si="104"/>
        <v>1185.32</v>
      </c>
      <c r="CZ71" s="205">
        <f t="shared" si="104"/>
        <v>1481.6499999999999</v>
      </c>
      <c r="DA71" s="205">
        <f t="shared" si="104"/>
        <v>1777.98</v>
      </c>
    </row>
    <row r="72" spans="1:105" s="205" customFormat="1">
      <c r="A72" s="205" t="str">
        <f>Income!A88</f>
        <v>TOTAL</v>
      </c>
      <c r="F72" s="205">
        <f>SUM(F59:F71)</f>
        <v>27859.338150153169</v>
      </c>
      <c r="G72" s="205">
        <f t="shared" ref="G72:BR72" si="105">SUM(G59:G71)</f>
        <v>27859.338150153169</v>
      </c>
      <c r="H72" s="205">
        <f t="shared" si="105"/>
        <v>27859.338150153169</v>
      </c>
      <c r="I72" s="205">
        <f t="shared" si="105"/>
        <v>27859.338150153169</v>
      </c>
      <c r="J72" s="205">
        <f t="shared" si="105"/>
        <v>27859.338150153169</v>
      </c>
      <c r="K72" s="205">
        <f t="shared" si="105"/>
        <v>27859.338150153169</v>
      </c>
      <c r="L72" s="205">
        <f t="shared" si="105"/>
        <v>27859.338150153169</v>
      </c>
      <c r="M72" s="205">
        <f t="shared" si="105"/>
        <v>27859.338150153169</v>
      </c>
      <c r="N72" s="205">
        <f t="shared" si="105"/>
        <v>27859.338150153169</v>
      </c>
      <c r="O72" s="205">
        <f t="shared" si="105"/>
        <v>27859.338150153169</v>
      </c>
      <c r="P72" s="205">
        <f t="shared" si="105"/>
        <v>27859.338150153169</v>
      </c>
      <c r="Q72" s="205">
        <f t="shared" si="105"/>
        <v>27859.338150153169</v>
      </c>
      <c r="R72" s="205">
        <f t="shared" si="105"/>
        <v>27859.338150153169</v>
      </c>
      <c r="S72" s="205">
        <f t="shared" si="105"/>
        <v>27859.338150153169</v>
      </c>
      <c r="T72" s="205">
        <f t="shared" si="105"/>
        <v>27859.338150153169</v>
      </c>
      <c r="U72" s="205">
        <f t="shared" si="105"/>
        <v>27859.338150153169</v>
      </c>
      <c r="V72" s="205">
        <f t="shared" si="105"/>
        <v>27859.338150153169</v>
      </c>
      <c r="W72" s="205">
        <f t="shared" si="105"/>
        <v>27859.338150153169</v>
      </c>
      <c r="X72" s="205">
        <f t="shared" si="105"/>
        <v>27859.338150153169</v>
      </c>
      <c r="Y72" s="205">
        <f t="shared" si="105"/>
        <v>28215.842352906049</v>
      </c>
      <c r="Z72" s="205">
        <f t="shared" si="105"/>
        <v>28572.346555658936</v>
      </c>
      <c r="AA72" s="205">
        <f t="shared" si="105"/>
        <v>28928.85075841182</v>
      </c>
      <c r="AB72" s="205">
        <f t="shared" si="105"/>
        <v>29285.354961164703</v>
      </c>
      <c r="AC72" s="205">
        <f t="shared" si="105"/>
        <v>29641.859163917587</v>
      </c>
      <c r="AD72" s="205">
        <f t="shared" si="105"/>
        <v>29998.363366670474</v>
      </c>
      <c r="AE72" s="205">
        <f t="shared" si="105"/>
        <v>30354.867569423357</v>
      </c>
      <c r="AF72" s="205">
        <f t="shared" si="105"/>
        <v>30711.371772176244</v>
      </c>
      <c r="AG72" s="205">
        <f t="shared" si="105"/>
        <v>31067.875974929128</v>
      </c>
      <c r="AH72" s="205">
        <f t="shared" si="105"/>
        <v>31424.380177682007</v>
      </c>
      <c r="AI72" s="205">
        <f t="shared" si="105"/>
        <v>31780.884380434894</v>
      </c>
      <c r="AJ72" s="205">
        <f t="shared" si="105"/>
        <v>32137.388583187778</v>
      </c>
      <c r="AK72" s="205">
        <f t="shared" si="105"/>
        <v>32493.892785940665</v>
      </c>
      <c r="AL72" s="205">
        <f t="shared" si="105"/>
        <v>32850.396988693545</v>
      </c>
      <c r="AM72" s="205">
        <f t="shared" si="105"/>
        <v>33206.901191446428</v>
      </c>
      <c r="AN72" s="205">
        <f t="shared" si="105"/>
        <v>33563.405394199319</v>
      </c>
      <c r="AO72" s="205">
        <f t="shared" si="105"/>
        <v>33919.909596952202</v>
      </c>
      <c r="AP72" s="205">
        <f t="shared" si="105"/>
        <v>34276.413799705086</v>
      </c>
      <c r="AQ72" s="205">
        <f t="shared" si="105"/>
        <v>34632.918002457969</v>
      </c>
      <c r="AR72" s="205">
        <f t="shared" si="105"/>
        <v>34989.422205210853</v>
      </c>
      <c r="AS72" s="205">
        <f t="shared" si="105"/>
        <v>35345.926407963736</v>
      </c>
      <c r="AT72" s="205">
        <f t="shared" si="105"/>
        <v>35702.430610716619</v>
      </c>
      <c r="AU72" s="205">
        <f t="shared" si="105"/>
        <v>36058.934813469503</v>
      </c>
      <c r="AV72" s="205">
        <f t="shared" si="105"/>
        <v>36415.439016222394</v>
      </c>
      <c r="AW72" s="205">
        <f t="shared" si="105"/>
        <v>36771.94321897527</v>
      </c>
      <c r="AX72" s="205">
        <f t="shared" si="105"/>
        <v>37128.44742172816</v>
      </c>
      <c r="AY72" s="205">
        <f t="shared" si="105"/>
        <v>37484.951624481044</v>
      </c>
      <c r="AZ72" s="205">
        <f t="shared" si="105"/>
        <v>37841.455827233935</v>
      </c>
      <c r="BA72" s="205">
        <f t="shared" si="105"/>
        <v>38197.960029986811</v>
      </c>
      <c r="BB72" s="205">
        <f t="shared" si="105"/>
        <v>38592.389795399715</v>
      </c>
      <c r="BC72" s="205">
        <f t="shared" si="105"/>
        <v>39024.745123472632</v>
      </c>
      <c r="BD72" s="205">
        <f t="shared" si="105"/>
        <v>39457.100451545542</v>
      </c>
      <c r="BE72" s="205">
        <f t="shared" si="105"/>
        <v>39889.455779618467</v>
      </c>
      <c r="BF72" s="205">
        <f t="shared" si="105"/>
        <v>40321.811107691377</v>
      </c>
      <c r="BG72" s="205">
        <f t="shared" si="105"/>
        <v>40754.166435764302</v>
      </c>
      <c r="BH72" s="205">
        <f t="shared" si="105"/>
        <v>41186.521763837212</v>
      </c>
      <c r="BI72" s="205">
        <f t="shared" si="105"/>
        <v>41618.877091910137</v>
      </c>
      <c r="BJ72" s="205">
        <f t="shared" si="105"/>
        <v>42051.232419983047</v>
      </c>
      <c r="BK72" s="205">
        <f t="shared" si="105"/>
        <v>42483.587748055972</v>
      </c>
      <c r="BL72" s="205">
        <f t="shared" si="105"/>
        <v>42915.943076128882</v>
      </c>
      <c r="BM72" s="205">
        <f t="shared" si="105"/>
        <v>43348.298404201807</v>
      </c>
      <c r="BN72" s="205">
        <f t="shared" si="105"/>
        <v>43780.653732274717</v>
      </c>
      <c r="BO72" s="205">
        <f t="shared" si="105"/>
        <v>44213.009060347642</v>
      </c>
      <c r="BP72" s="205">
        <f t="shared" si="105"/>
        <v>44645.364388420552</v>
      </c>
      <c r="BQ72" s="205">
        <f t="shared" si="105"/>
        <v>45077.719716493477</v>
      </c>
      <c r="BR72" s="205">
        <f t="shared" si="105"/>
        <v>45510.075044566387</v>
      </c>
      <c r="BS72" s="205">
        <f t="shared" ref="BS72:DA72" si="106">SUM(BS59:BS71)</f>
        <v>45942.430372639312</v>
      </c>
      <c r="BT72" s="205">
        <f t="shared" si="106"/>
        <v>46374.785700712222</v>
      </c>
      <c r="BU72" s="205">
        <f t="shared" si="106"/>
        <v>46807.141028785147</v>
      </c>
      <c r="BV72" s="205">
        <f t="shared" si="106"/>
        <v>47239.496356858057</v>
      </c>
      <c r="BW72" s="205">
        <f t="shared" si="106"/>
        <v>47671.851684930982</v>
      </c>
      <c r="BX72" s="205">
        <f t="shared" si="106"/>
        <v>48104.207013003892</v>
      </c>
      <c r="BY72" s="205">
        <f t="shared" si="106"/>
        <v>48536.562341076817</v>
      </c>
      <c r="BZ72" s="205">
        <f t="shared" si="106"/>
        <v>48968.917669149727</v>
      </c>
      <c r="CA72" s="205">
        <f t="shared" si="106"/>
        <v>50784.119134198481</v>
      </c>
      <c r="CB72" s="205">
        <f t="shared" si="106"/>
        <v>53982.166736223058</v>
      </c>
      <c r="CC72" s="205">
        <f t="shared" si="106"/>
        <v>57180.214338247635</v>
      </c>
      <c r="CD72" s="205">
        <f t="shared" si="106"/>
        <v>60378.261940272205</v>
      </c>
      <c r="CE72" s="205">
        <f t="shared" si="106"/>
        <v>63576.309542296796</v>
      </c>
      <c r="CF72" s="205">
        <f t="shared" si="106"/>
        <v>66774.357144321373</v>
      </c>
      <c r="CG72" s="205">
        <f t="shared" si="106"/>
        <v>69972.404746345943</v>
      </c>
      <c r="CH72" s="205">
        <f t="shared" si="106"/>
        <v>73170.452348370527</v>
      </c>
      <c r="CI72" s="205">
        <f t="shared" si="106"/>
        <v>76368.499950395111</v>
      </c>
      <c r="CJ72" s="205">
        <f t="shared" si="106"/>
        <v>79566.547552419681</v>
      </c>
      <c r="CK72" s="205">
        <f t="shared" si="106"/>
        <v>82764.595154444265</v>
      </c>
      <c r="CL72" s="205">
        <f t="shared" si="106"/>
        <v>85962.642756468835</v>
      </c>
      <c r="CM72" s="205">
        <f t="shared" si="106"/>
        <v>89160.690358493419</v>
      </c>
      <c r="CN72" s="205">
        <f t="shared" si="106"/>
        <v>92358.737960518003</v>
      </c>
      <c r="CO72" s="205">
        <f t="shared" si="106"/>
        <v>95556.785562542573</v>
      </c>
      <c r="CP72" s="205">
        <f t="shared" si="106"/>
        <v>98754.833164567142</v>
      </c>
      <c r="CQ72" s="205">
        <f t="shared" si="106"/>
        <v>101952.88076659173</v>
      </c>
      <c r="CR72" s="205">
        <f t="shared" si="106"/>
        <v>105150.9283686163</v>
      </c>
      <c r="CS72" s="205">
        <f t="shared" si="106"/>
        <v>108348.97597064089</v>
      </c>
      <c r="CT72" s="205">
        <f t="shared" si="106"/>
        <v>111547.02357266548</v>
      </c>
      <c r="CU72" s="205">
        <f t="shared" si="106"/>
        <v>114745.07117469005</v>
      </c>
      <c r="CV72" s="205">
        <f t="shared" si="106"/>
        <v>124524.87217469004</v>
      </c>
      <c r="CW72" s="205">
        <f t="shared" si="106"/>
        <v>134304.67317469008</v>
      </c>
      <c r="CX72" s="205">
        <f t="shared" si="106"/>
        <v>144084.47417469005</v>
      </c>
      <c r="CY72" s="205">
        <f t="shared" si="106"/>
        <v>153864.27517469006</v>
      </c>
      <c r="CZ72" s="205">
        <f t="shared" si="106"/>
        <v>163644.07617469007</v>
      </c>
      <c r="DA72" s="205">
        <f t="shared" si="106"/>
        <v>173423.87717469005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36</v>
      </c>
      <c r="D107" s="215">
        <f>C23</f>
        <v>59</v>
      </c>
      <c r="E107" s="215">
        <f>D23</f>
        <v>86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-10.266757867821795</v>
      </c>
      <c r="D108" s="213">
        <f>BU42</f>
        <v>14.531563967153797</v>
      </c>
      <c r="E108" s="213">
        <f>CR42</f>
        <v>18.373971021558944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1.1864406779661016</v>
      </c>
      <c r="D109" s="213">
        <f t="shared" ref="D109:D120" si="108">BU43</f>
        <v>48.72</v>
      </c>
      <c r="E109" s="213">
        <f t="shared" ref="E109:E120" si="109">CR43</f>
        <v>873.43597560975627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26.970053917934692</v>
      </c>
      <c r="D110" s="213">
        <f t="shared" si="108"/>
        <v>11.248729366221751</v>
      </c>
      <c r="E110" s="213">
        <f t="shared" si="109"/>
        <v>-3.4408015633530895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72782.269512268438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0.33898305084745761</v>
      </c>
      <c r="D111" s="213">
        <f t="shared" si="108"/>
        <v>1.3999999999999997</v>
      </c>
      <c r="E111" s="213">
        <f t="shared" si="109"/>
        <v>1.7682926829268295</v>
      </c>
      <c r="F111" s="213">
        <v>0</v>
      </c>
      <c r="AD111" s="218" t="s">
        <v>119</v>
      </c>
      <c r="AE111" s="213">
        <f>AE109/AE110</f>
        <v>0.18343260954185903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67.79661016949153</v>
      </c>
      <c r="D112" s="213">
        <f t="shared" si="108"/>
        <v>190</v>
      </c>
      <c r="E112" s="213">
        <f t="shared" si="109"/>
        <v>1347.560975609756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6.0720931434493473</v>
      </c>
      <c r="D113" s="213">
        <f t="shared" si="108"/>
        <v>-1.5449652604581525</v>
      </c>
      <c r="E113" s="213">
        <f t="shared" si="109"/>
        <v>-6.8537861570878995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0</v>
      </c>
      <c r="D114" s="213">
        <f t="shared" si="108"/>
        <v>0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0</v>
      </c>
      <c r="E115" s="213">
        <f t="shared" si="109"/>
        <v>0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203.38983050847457</v>
      </c>
      <c r="D117" s="213">
        <f t="shared" si="108"/>
        <v>480</v>
      </c>
      <c r="E117" s="213">
        <f t="shared" si="109"/>
        <v>897.80487804878044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0</v>
      </c>
      <c r="D118" s="213">
        <f t="shared" si="108"/>
        <v>0</v>
      </c>
      <c r="E118" s="213">
        <f t="shared" si="109"/>
        <v>-12.553122739953976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0</v>
      </c>
      <c r="D119" s="213">
        <f t="shared" si="108"/>
        <v>0</v>
      </c>
      <c r="E119" s="213">
        <f t="shared" si="109"/>
        <v>81.951219512195294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61.016949152542374</v>
      </c>
      <c r="D120" s="213">
        <f t="shared" si="108"/>
        <v>-312</v>
      </c>
      <c r="E120" s="213">
        <f t="shared" si="109"/>
        <v>0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2016-04-27T23:44:39Z</dcterms:modified>
  <cp:category/>
</cp:coreProperties>
</file>