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I131" i="8"/>
  <c r="J91" i="8"/>
  <c r="M91" i="8"/>
  <c r="J92" i="8"/>
  <c r="M92" i="8"/>
  <c r="T10" i="8"/>
  <c r="R11" i="8"/>
  <c r="S11" i="8"/>
  <c r="R12" i="8"/>
  <c r="S1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T12" i="8"/>
  <c r="R13" i="8"/>
  <c r="S13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I131" i="7"/>
  <c r="J91" i="7"/>
  <c r="M91" i="7"/>
  <c r="J92" i="7"/>
  <c r="M92" i="7"/>
  <c r="T10" i="7"/>
  <c r="R11" i="7"/>
  <c r="S11" i="7"/>
  <c r="R12" i="7"/>
  <c r="S12" i="7"/>
  <c r="M20" i="7"/>
  <c r="J11" i="7"/>
  <c r="M11" i="7"/>
  <c r="J98" i="7"/>
  <c r="M98" i="7"/>
  <c r="M21" i="7"/>
  <c r="J109" i="7"/>
  <c r="M109" i="7"/>
  <c r="J103" i="7"/>
  <c r="M103" i="7"/>
  <c r="M18" i="7"/>
  <c r="M19" i="7"/>
  <c r="J17" i="7"/>
  <c r="M17" i="7"/>
  <c r="J102" i="7"/>
  <c r="M102" i="7"/>
  <c r="T12" i="7"/>
  <c r="R13" i="7"/>
  <c r="S13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J118" i="7"/>
  <c r="M118" i="7"/>
  <c r="J104" i="7"/>
  <c r="M104" i="7"/>
  <c r="J111" i="7"/>
  <c r="M111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I131" i="12"/>
  <c r="J91" i="12"/>
  <c r="M91" i="12"/>
  <c r="J92" i="12"/>
  <c r="M92" i="12"/>
  <c r="T10" i="12"/>
  <c r="R11" i="12"/>
  <c r="S11" i="12"/>
  <c r="R12" i="12"/>
  <c r="S12" i="12"/>
  <c r="M20" i="12"/>
  <c r="J11" i="12"/>
  <c r="M11" i="12"/>
  <c r="J98" i="12"/>
  <c r="M98" i="12"/>
  <c r="M21" i="12"/>
  <c r="J103" i="12"/>
  <c r="M103" i="12"/>
  <c r="M18" i="12"/>
  <c r="M19" i="12"/>
  <c r="M17" i="12"/>
  <c r="J102" i="12"/>
  <c r="M102" i="12"/>
  <c r="T12" i="12"/>
  <c r="R13" i="12"/>
  <c r="S13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1" i="12"/>
  <c r="M101" i="12"/>
  <c r="J104" i="12"/>
  <c r="M104" i="12"/>
  <c r="T17" i="12"/>
  <c r="R18" i="12"/>
  <c r="S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M16" i="12"/>
  <c r="M25" i="12"/>
  <c r="S7" i="12"/>
  <c r="R7" i="12"/>
  <c r="M25" i="7"/>
  <c r="S7" i="7"/>
  <c r="R7" i="7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21" i="1"/>
  <c r="K18" i="1"/>
  <c r="K19" i="1"/>
  <c r="K17" i="1"/>
  <c r="R12" i="1"/>
  <c r="K22" i="1"/>
  <c r="K23" i="1"/>
  <c r="R13" i="1"/>
  <c r="R14" i="1"/>
  <c r="R15" i="1"/>
  <c r="R16" i="1"/>
  <c r="R17" i="1"/>
  <c r="K26" i="1"/>
  <c r="R18" i="1"/>
  <c r="K24" i="1"/>
  <c r="R19" i="1"/>
  <c r="R20" i="1"/>
  <c r="R21" i="1"/>
  <c r="R22" i="1"/>
  <c r="S8" i="1"/>
  <c r="I128" i="1"/>
  <c r="L6" i="1"/>
  <c r="L7" i="1"/>
  <c r="L8" i="1"/>
  <c r="S9" i="1"/>
  <c r="S10" i="1"/>
  <c r="I131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L17" i="1"/>
  <c r="L18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L30" i="1"/>
  <c r="L32" i="1"/>
  <c r="J33" i="1"/>
  <c r="J91" i="1"/>
  <c r="M91" i="1"/>
  <c r="J92" i="1"/>
  <c r="M92" i="1"/>
  <c r="T10" i="1"/>
  <c r="S11" i="1"/>
  <c r="S12" i="1"/>
  <c r="J20" i="1"/>
  <c r="M20" i="1"/>
  <c r="J11" i="1"/>
  <c r="M11" i="1"/>
  <c r="J98" i="1"/>
  <c r="M98" i="1"/>
  <c r="J21" i="1"/>
  <c r="M21" i="1"/>
  <c r="J109" i="1"/>
  <c r="M109" i="1"/>
  <c r="J103" i="1"/>
  <c r="M103" i="1"/>
  <c r="J18" i="1"/>
  <c r="M18" i="1"/>
  <c r="J19" i="1"/>
  <c r="M19" i="1"/>
  <c r="J17" i="1"/>
  <c r="M17" i="1"/>
  <c r="J102" i="1"/>
  <c r="M102" i="1"/>
  <c r="T12" i="1"/>
  <c r="S13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J118" i="1"/>
  <c r="M118" i="1"/>
  <c r="J104" i="1"/>
  <c r="M104" i="1"/>
  <c r="J111" i="1"/>
  <c r="M111" i="1"/>
  <c r="T21" i="1"/>
  <c r="S22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3" i="7"/>
  <c r="J94" i="7"/>
  <c r="J95" i="7"/>
  <c r="J96" i="7"/>
  <c r="J97" i="7"/>
  <c r="J99" i="7"/>
  <c r="J100" i="7"/>
  <c r="J101" i="7"/>
  <c r="J108" i="7"/>
  <c r="J110" i="7"/>
  <c r="J112" i="7"/>
  <c r="J113" i="7"/>
  <c r="J114" i="7"/>
  <c r="J115" i="7"/>
  <c r="J116" i="7"/>
  <c r="J117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3" i="1"/>
  <c r="J94" i="1"/>
  <c r="J95" i="1"/>
  <c r="J96" i="1"/>
  <c r="J97" i="1"/>
  <c r="J99" i="1"/>
  <c r="J100" i="1"/>
  <c r="J101" i="1"/>
  <c r="J108" i="1"/>
  <c r="J110" i="1"/>
  <c r="J112" i="1"/>
  <c r="J113" i="1"/>
  <c r="J114" i="1"/>
  <c r="J115" i="1"/>
  <c r="J116" i="1"/>
  <c r="J117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T20" i="8"/>
  <c r="I85" i="9"/>
  <c r="M99" i="8"/>
  <c r="M100" i="8"/>
  <c r="M101" i="8"/>
  <c r="M110" i="8"/>
  <c r="M112" i="8"/>
  <c r="T13" i="8"/>
  <c r="I78" i="9"/>
  <c r="M108" i="8"/>
  <c r="M115" i="8"/>
  <c r="T17" i="8"/>
  <c r="I82" i="9"/>
  <c r="M113" i="8"/>
  <c r="T14" i="8"/>
  <c r="I79" i="9"/>
  <c r="AH11" i="8"/>
  <c r="M94" i="8"/>
  <c r="M95" i="8"/>
  <c r="M96" i="8"/>
  <c r="M97" i="8"/>
  <c r="M93" i="8"/>
  <c r="M114" i="8"/>
  <c r="M117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3" i="7"/>
  <c r="M94" i="7"/>
  <c r="M95" i="7"/>
  <c r="M96" i="7"/>
  <c r="T11" i="7"/>
  <c r="H76" i="9"/>
  <c r="M100" i="7"/>
  <c r="M113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99" i="7"/>
  <c r="M101" i="7"/>
  <c r="M110" i="7"/>
  <c r="M112" i="7"/>
  <c r="T13" i="7"/>
  <c r="H78" i="9"/>
  <c r="M97" i="7"/>
  <c r="M108" i="7"/>
  <c r="M114" i="7"/>
  <c r="M115" i="7"/>
  <c r="M116" i="7"/>
  <c r="M117" i="7"/>
  <c r="T8" i="7"/>
  <c r="H73" i="9"/>
  <c r="T13" i="12"/>
  <c r="F78" i="9"/>
  <c r="M94" i="1"/>
  <c r="M95" i="1"/>
  <c r="M96" i="1"/>
  <c r="M97" i="1"/>
  <c r="M93" i="1"/>
  <c r="M99" i="1"/>
  <c r="M100" i="1"/>
  <c r="M101" i="1"/>
  <c r="M108" i="1"/>
  <c r="M110" i="1"/>
  <c r="M112" i="1"/>
  <c r="M113" i="1"/>
  <c r="M114" i="1"/>
  <c r="M115" i="1"/>
  <c r="M116" i="1"/>
  <c r="M117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<sst xmlns="http://schemas.openxmlformats.org/spreadsheetml/2006/main" count="787" uniqueCount="146">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</sst>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6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 formatCode="0.0%">
                  <c:v>0.0202651482721046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0.0289812422166874</c:v>
                </c:pt>
                <c:pt idx="2" formatCode="0.0%">
                  <c:v>0.0289812422166874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0.0201817655359507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0.01129318580822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0.00723927310721926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0.022870223634284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0.00441826359330907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0.0101748123075775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0.00269674434168649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0.0365384816346288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0.0684330635118306</c:v>
                </c:pt>
                <c:pt idx="1">
                  <c:v>0.0684330635118306</c:v>
                </c:pt>
                <c:pt idx="2" formatCode="0.0%">
                  <c:v>0.0660902768585017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0.559638840597758</c:v>
                </c:pt>
                <c:pt idx="1">
                  <c:v>0.559638840597758</c:v>
                </c:pt>
                <c:pt idx="2" formatCode="0.0%">
                  <c:v>0.556444131213476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0.247923212951432</c:v>
                </c:pt>
                <c:pt idx="1">
                  <c:v>0.247923212951432</c:v>
                </c:pt>
                <c:pt idx="2" formatCode="0.0%">
                  <c:v>0.25212405195892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507048"/>
        <c:axId val="1785596632"/>
      </c:barChart>
      <c:catAx>
        <c:axId val="-201850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559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59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50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0.0616142945163278</c:v>
                </c:pt>
                <c:pt idx="2">
                  <c:v>0.0625877654621998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0.00462107208872458</c:v>
                </c:pt>
                <c:pt idx="2">
                  <c:v>0.00447505144684377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0.000770178681454097</c:v>
                </c:pt>
                <c:pt idx="2">
                  <c:v>0.000770178681454097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0.00269562538508934</c:v>
                </c:pt>
                <c:pt idx="2">
                  <c:v>0.00278080409285315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0.00154035736290819</c:v>
                </c:pt>
                <c:pt idx="2">
                  <c:v>0.00147708175142651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0.00215650030807147</c:v>
                </c:pt>
                <c:pt idx="2">
                  <c:v>0.00222464327428252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0.000462107208872458</c:v>
                </c:pt>
                <c:pt idx="2">
                  <c:v>0.000476709273060539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0.831792975970425</c:v>
                </c:pt>
                <c:pt idx="1">
                  <c:v>0.831792975970425</c:v>
                </c:pt>
                <c:pt idx="2">
                  <c:v>0.831792975970425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0.0646950092421442</c:v>
                </c:pt>
                <c:pt idx="1">
                  <c:v>0.0646950092421442</c:v>
                </c:pt>
                <c:pt idx="2">
                  <c:v>0.0646950092421442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0.0103974121996303</c:v>
                </c:pt>
                <c:pt idx="2">
                  <c:v>0.0103974121996303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4857672"/>
        <c:axId val="1784860696"/>
      </c:barChart>
      <c:catAx>
        <c:axId val="178485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860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486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85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0.0462487628455939</c:v>
                </c:pt>
                <c:pt idx="2">
                  <c:v>0.0460519948632611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0.0083247773122069</c:v>
                </c:pt>
                <c:pt idx="2">
                  <c:v>0.00826574691750707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0.00582734411854483</c:v>
                </c:pt>
                <c:pt idx="2">
                  <c:v>0.00582734411854483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0.000749229958098621</c:v>
                </c:pt>
                <c:pt idx="2">
                  <c:v>0.000765168164667575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0.0924975256911877</c:v>
                </c:pt>
                <c:pt idx="2">
                  <c:v>0.0924975256911877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0.665982184976552</c:v>
                </c:pt>
                <c:pt idx="1">
                  <c:v>0.665982184976552</c:v>
                </c:pt>
                <c:pt idx="2">
                  <c:v>0.665982184976552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0.110997030829425</c:v>
                </c:pt>
                <c:pt idx="1">
                  <c:v>0.110997030829425</c:v>
                </c:pt>
                <c:pt idx="2">
                  <c:v>0.110997030829425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0.0388489607902989</c:v>
                </c:pt>
                <c:pt idx="1">
                  <c:v>0.0388489607902989</c:v>
                </c:pt>
                <c:pt idx="2">
                  <c:v>0.0388489607902989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4723688"/>
        <c:axId val="1784726680"/>
      </c:barChart>
      <c:catAx>
        <c:axId val="178472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72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472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72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0.00151956439154109</c:v>
                </c:pt>
                <c:pt idx="2">
                  <c:v>0.00151956439154109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0.0016800420454605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0.0221603140433076</c:v>
                </c:pt>
                <c:pt idx="2">
                  <c:v>0.0221603140433076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0.12536406230214</c:v>
                </c:pt>
                <c:pt idx="1">
                  <c:v>0.12536406230214</c:v>
                </c:pt>
                <c:pt idx="2">
                  <c:v>0.12536406230214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0.121565151323287</c:v>
                </c:pt>
                <c:pt idx="1">
                  <c:v>0.121565151323287</c:v>
                </c:pt>
                <c:pt idx="2">
                  <c:v>0.121565151323287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0.50145624920856</c:v>
                </c:pt>
                <c:pt idx="1">
                  <c:v>0.50145624920856</c:v>
                </c:pt>
                <c:pt idx="2">
                  <c:v>0.50145624920856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0.227934658731164</c:v>
                </c:pt>
                <c:pt idx="1">
                  <c:v>0.227934658731164</c:v>
                </c:pt>
                <c:pt idx="2">
                  <c:v>0.227934658731164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064616"/>
        <c:axId val="-2028061624"/>
      </c:barChart>
      <c:catAx>
        <c:axId val="-202806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06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06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06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744.450938941488</c:v>
                </c:pt>
                <c:pt idx="1">
                  <c:v>1287.520814366858</c:v>
                </c:pt>
                <c:pt idx="2">
                  <c:v>930.1677894210912</c:v>
                </c:pt>
                <c:pt idx="3">
                  <c:v>788.9414301807259</c:v>
                </c:pt>
                <c:pt idx="4">
                  <c:v>744.450938941488</c:v>
                </c:pt>
                <c:pt idx="5">
                  <c:v>1303.046662831271</c:v>
                </c:pt>
                <c:pt idx="6">
                  <c:v>913.58626481787</c:v>
                </c:pt>
                <c:pt idx="7">
                  <c:v>786.4532375923943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48.0</c:v>
                </c:pt>
                <c:pt idx="1">
                  <c:v>1901.0</c:v>
                </c:pt>
                <c:pt idx="2">
                  <c:v>1017.142857142857</c:v>
                </c:pt>
                <c:pt idx="3">
                  <c:v>34275.2</c:v>
                </c:pt>
                <c:pt idx="4">
                  <c:v>48.0</c:v>
                </c:pt>
                <c:pt idx="5">
                  <c:v>1853.653384558858</c:v>
                </c:pt>
                <c:pt idx="6">
                  <c:v>1032.671443163764</c:v>
                </c:pt>
                <c:pt idx="7">
                  <c:v>34280.71390544121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239.1298342541437</c:v>
                </c:pt>
                <c:pt idx="2">
                  <c:v>273.2912391475928</c:v>
                </c:pt>
                <c:pt idx="3">
                  <c:v>1012.276243093923</c:v>
                </c:pt>
                <c:pt idx="4">
                  <c:v>0.0</c:v>
                </c:pt>
                <c:pt idx="5">
                  <c:v>239.1298342541437</c:v>
                </c:pt>
                <c:pt idx="6">
                  <c:v>273.2912391475928</c:v>
                </c:pt>
                <c:pt idx="7">
                  <c:v>1012.276243093923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4849.0</c:v>
                </c:pt>
                <c:pt idx="2">
                  <c:v>9942.857142857143</c:v>
                </c:pt>
                <c:pt idx="3">
                  <c:v>18880.0</c:v>
                </c:pt>
                <c:pt idx="4">
                  <c:v>0.0</c:v>
                </c:pt>
                <c:pt idx="5">
                  <c:v>4849.0</c:v>
                </c:pt>
                <c:pt idx="6">
                  <c:v>10065.64131139454</c:v>
                </c:pt>
                <c:pt idx="7">
                  <c:v>18791.50522131401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40.58013424986817</c:v>
                </c:pt>
                <c:pt idx="1">
                  <c:v>136.3545412654452</c:v>
                </c:pt>
                <c:pt idx="2">
                  <c:v>0.0</c:v>
                </c:pt>
                <c:pt idx="3">
                  <c:v>0.0</c:v>
                </c:pt>
                <c:pt idx="4">
                  <c:v>115.826658066396</c:v>
                </c:pt>
                <c:pt idx="5">
                  <c:v>177.5610961229053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4660.0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4660.0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123428.5714285714</c:v>
                </c:pt>
                <c:pt idx="3">
                  <c:v>230400.0</c:v>
                </c:pt>
                <c:pt idx="4">
                  <c:v>0.0</c:v>
                </c:pt>
                <c:pt idx="5">
                  <c:v>0.0</c:v>
                </c:pt>
                <c:pt idx="6">
                  <c:v>123428.5714285714</c:v>
                </c:pt>
                <c:pt idx="7">
                  <c:v>230400.0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7200.0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7200.0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384</c:v>
                </c:pt>
                <c:pt idx="1">
                  <c:v>0.0</c:v>
                </c:pt>
                <c:pt idx="2">
                  <c:v>0.0</c:v>
                </c:pt>
                <c:pt idx="3">
                  <c:v>38400.0</c:v>
                </c:pt>
                <c:pt idx="4">
                  <c:v>384</c:v>
                </c:pt>
                <c:pt idx="5">
                  <c:v>0.0</c:v>
                </c:pt>
                <c:pt idx="6">
                  <c:v>0.0</c:v>
                </c:pt>
                <c:pt idx="7">
                  <c:v>38400.0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2144.616106820442</c:v>
                </c:pt>
                <c:pt idx="1">
                  <c:v>2248.884246815083</c:v>
                </c:pt>
                <c:pt idx="2">
                  <c:v>1804.242158377652</c:v>
                </c:pt>
                <c:pt idx="3">
                  <c:v>561.9073105997282</c:v>
                </c:pt>
                <c:pt idx="4">
                  <c:v>2144.616106820442</c:v>
                </c:pt>
                <c:pt idx="5">
                  <c:v>2248.884246815083</c:v>
                </c:pt>
                <c:pt idx="6">
                  <c:v>1804.242158377652</c:v>
                </c:pt>
                <c:pt idx="7">
                  <c:v>561.9073105997282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15840.0</c:v>
                </c:pt>
                <c:pt idx="1">
                  <c:v>32640.0</c:v>
                </c:pt>
                <c:pt idx="2">
                  <c:v>9600.0</c:v>
                </c:pt>
                <c:pt idx="3">
                  <c:v>13440.0</c:v>
                </c:pt>
                <c:pt idx="4">
                  <c:v>15840.0</c:v>
                </c:pt>
                <c:pt idx="5">
                  <c:v>32640.0</c:v>
                </c:pt>
                <c:pt idx="6">
                  <c:v>9600.0</c:v>
                </c:pt>
                <c:pt idx="7">
                  <c:v>13440.0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850.0</c:v>
                </c:pt>
                <c:pt idx="2">
                  <c:v>1542.857142857143</c:v>
                </c:pt>
                <c:pt idx="3">
                  <c:v>10560.0</c:v>
                </c:pt>
                <c:pt idx="4">
                  <c:v>0.0</c:v>
                </c:pt>
                <c:pt idx="5">
                  <c:v>850.0</c:v>
                </c:pt>
                <c:pt idx="6">
                  <c:v>1542.857142857143</c:v>
                </c:pt>
                <c:pt idx="7">
                  <c:v>10560.0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2301.0</c:v>
                </c:pt>
                <c:pt idx="2">
                  <c:v>2857.142857142857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8137992"/>
        <c:axId val="-20281398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21342.09467365995</c:v>
                </c:pt>
                <c:pt idx="1">
                  <c:v>21342.09467365995</c:v>
                </c:pt>
                <c:pt idx="2">
                  <c:v>21342.09467365995</c:v>
                </c:pt>
                <c:pt idx="3">
                  <c:v>21342.09467365995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21342.09467365995</c:v>
                </c:pt>
                <c:pt idx="5" formatCode="#,##0">
                  <c:v>21342.09467365995</c:v>
                </c:pt>
                <c:pt idx="6" formatCode="#,##0">
                  <c:v>21342.09467365995</c:v>
                </c:pt>
                <c:pt idx="7" formatCode="#,##0">
                  <c:v>21342.09467365995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35260.76134032662</c:v>
                </c:pt>
                <c:pt idx="1">
                  <c:v>35260.76134032662</c:v>
                </c:pt>
                <c:pt idx="2">
                  <c:v>35260.76134032662</c:v>
                </c:pt>
                <c:pt idx="3">
                  <c:v>35260.76134032662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35260.76134032662</c:v>
                </c:pt>
                <c:pt idx="5" formatCode="#,##0">
                  <c:v>35260.76134032662</c:v>
                </c:pt>
                <c:pt idx="6" formatCode="#,##0">
                  <c:v>35260.76134032662</c:v>
                </c:pt>
                <c:pt idx="7" formatCode="#,##0">
                  <c:v>35260.76134032662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63004.76134032662</c:v>
                </c:pt>
                <c:pt idx="1">
                  <c:v>63004.76134032662</c:v>
                </c:pt>
                <c:pt idx="2">
                  <c:v>63004.76134032662</c:v>
                </c:pt>
                <c:pt idx="3">
                  <c:v>63004.76134032663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63004.76134032662</c:v>
                </c:pt>
                <c:pt idx="5" formatCode="#,##0">
                  <c:v>63004.76134032662</c:v>
                </c:pt>
                <c:pt idx="6" formatCode="#,##0">
                  <c:v>63004.76134032662</c:v>
                </c:pt>
                <c:pt idx="7" formatCode="#,##0">
                  <c:v>63004.76134032663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37992"/>
        <c:axId val="-2028139832"/>
      </c:lineChart>
      <c:catAx>
        <c:axId val="-202813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13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13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137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744.450938941488</c:v>
                </c:pt>
                <c:pt idx="1">
                  <c:v>1287.520814366858</c:v>
                </c:pt>
                <c:pt idx="2">
                  <c:v>930.1677894210912</c:v>
                </c:pt>
                <c:pt idx="3">
                  <c:v>788.9414301807259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48.0</c:v>
                </c:pt>
                <c:pt idx="1">
                  <c:v>1901.0</c:v>
                </c:pt>
                <c:pt idx="2">
                  <c:v>1017.142857142857</c:v>
                </c:pt>
                <c:pt idx="3">
                  <c:v>34275.2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239.1298342541437</c:v>
                </c:pt>
                <c:pt idx="2">
                  <c:v>273.2912391475928</c:v>
                </c:pt>
                <c:pt idx="3">
                  <c:v>1012.276243093923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4849.0</c:v>
                </c:pt>
                <c:pt idx="2">
                  <c:v>9942.857142857143</c:v>
                </c:pt>
                <c:pt idx="3">
                  <c:v>18880.0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40.58013424986817</c:v>
                </c:pt>
                <c:pt idx="1">
                  <c:v>136.3545412654452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4660.0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123428.5714285714</c:v>
                </c:pt>
                <c:pt idx="3">
                  <c:v>230400.0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7200.0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384</c:v>
                </c:pt>
                <c:pt idx="1">
                  <c:v>0.0</c:v>
                </c:pt>
                <c:pt idx="2">
                  <c:v>0.0</c:v>
                </c:pt>
                <c:pt idx="3">
                  <c:v>38400.0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2144.616106820442</c:v>
                </c:pt>
                <c:pt idx="1">
                  <c:v>2248.884246815083</c:v>
                </c:pt>
                <c:pt idx="2">
                  <c:v>1804.242158377652</c:v>
                </c:pt>
                <c:pt idx="3">
                  <c:v>561.9073105997282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15840.0</c:v>
                </c:pt>
                <c:pt idx="1">
                  <c:v>32640.0</c:v>
                </c:pt>
                <c:pt idx="2">
                  <c:v>9600.0</c:v>
                </c:pt>
                <c:pt idx="3">
                  <c:v>13440.0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850.0</c:v>
                </c:pt>
                <c:pt idx="2">
                  <c:v>1542.857142857143</c:v>
                </c:pt>
                <c:pt idx="3">
                  <c:v>10560.0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2301.0</c:v>
                </c:pt>
                <c:pt idx="2">
                  <c:v>2857.142857142857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8283896"/>
        <c:axId val="-20282805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21342.09467365995</c:v>
                </c:pt>
                <c:pt idx="1">
                  <c:v>21342.09467365995</c:v>
                </c:pt>
                <c:pt idx="2">
                  <c:v>21342.09467365995</c:v>
                </c:pt>
                <c:pt idx="3">
                  <c:v>21342.09467365995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35260.76134032662</c:v>
                </c:pt>
                <c:pt idx="1">
                  <c:v>35260.76134032662</c:v>
                </c:pt>
                <c:pt idx="2">
                  <c:v>35260.76134032662</c:v>
                </c:pt>
                <c:pt idx="3">
                  <c:v>35260.76134032662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63004.76134032662</c:v>
                </c:pt>
                <c:pt idx="1">
                  <c:v>63004.76134032662</c:v>
                </c:pt>
                <c:pt idx="2">
                  <c:v>63004.76134032662</c:v>
                </c:pt>
                <c:pt idx="3">
                  <c:v>63004.76134032663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83896"/>
        <c:axId val="-2028280568"/>
      </c:lineChart>
      <c:catAx>
        <c:axId val="-202828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28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28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28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744.450938941488</c:v>
                </c:pt>
                <c:pt idx="1">
                  <c:v>744.450938941488</c:v>
                </c:pt>
                <c:pt idx="2">
                  <c:v>744.450938941488</c:v>
                </c:pt>
                <c:pt idx="3">
                  <c:v>744.450938941488</c:v>
                </c:pt>
                <c:pt idx="4">
                  <c:v>744.450938941488</c:v>
                </c:pt>
                <c:pt idx="5">
                  <c:v>744.450938941488</c:v>
                </c:pt>
                <c:pt idx="6">
                  <c:v>744.450938941488</c:v>
                </c:pt>
                <c:pt idx="7">
                  <c:v>744.450938941488</c:v>
                </c:pt>
                <c:pt idx="8">
                  <c:v>744.450938941488</c:v>
                </c:pt>
                <c:pt idx="9">
                  <c:v>744.450938941488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40.58013424986817</c:v>
                </c:pt>
                <c:pt idx="1">
                  <c:v>40.58013424986817</c:v>
                </c:pt>
                <c:pt idx="2">
                  <c:v>40.58013424986817</c:v>
                </c:pt>
                <c:pt idx="3">
                  <c:v>40.58013424986817</c:v>
                </c:pt>
                <c:pt idx="4">
                  <c:v>40.58013424986817</c:v>
                </c:pt>
                <c:pt idx="5">
                  <c:v>40.58013424986817</c:v>
                </c:pt>
                <c:pt idx="6">
                  <c:v>40.58013424986817</c:v>
                </c:pt>
                <c:pt idx="7">
                  <c:v>40.58013424986817</c:v>
                </c:pt>
                <c:pt idx="8">
                  <c:v>40.58013424986817</c:v>
                </c:pt>
                <c:pt idx="9">
                  <c:v>40.58013424986817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2144.616106820442</c:v>
                </c:pt>
                <c:pt idx="1">
                  <c:v>2144.616106820442</c:v>
                </c:pt>
                <c:pt idx="2">
                  <c:v>2144.616106820442</c:v>
                </c:pt>
                <c:pt idx="3">
                  <c:v>2144.616106820442</c:v>
                </c:pt>
                <c:pt idx="4">
                  <c:v>2144.616106820442</c:v>
                </c:pt>
                <c:pt idx="5">
                  <c:v>2144.616106820442</c:v>
                </c:pt>
                <c:pt idx="6">
                  <c:v>2144.616106820442</c:v>
                </c:pt>
                <c:pt idx="7">
                  <c:v>2144.616106820442</c:v>
                </c:pt>
                <c:pt idx="8">
                  <c:v>2144.616106820442</c:v>
                </c:pt>
                <c:pt idx="9">
                  <c:v>2144.616106820442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8392568"/>
        <c:axId val="-20283953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21342.09467365995</c:v>
                </c:pt>
                <c:pt idx="1">
                  <c:v>21342.09467365995</c:v>
                </c:pt>
                <c:pt idx="2">
                  <c:v>21342.09467365995</c:v>
                </c:pt>
                <c:pt idx="3">
                  <c:v>21342.09467365995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35260.76134032662</c:v>
                </c:pt>
                <c:pt idx="1">
                  <c:v>35260.76134032662</c:v>
                </c:pt>
                <c:pt idx="2">
                  <c:v>35260.76134032662</c:v>
                </c:pt>
                <c:pt idx="3">
                  <c:v>35260.76134032662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92568"/>
        <c:axId val="-2028395336"/>
      </c:lineChart>
      <c:catAx>
        <c:axId val="-2028392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395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39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392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0.353650692688463</c:v>
                </c:pt>
                <c:pt idx="2">
                  <c:v>0.353650692688463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0.327182404425535</c:v>
                </c:pt>
                <c:pt idx="2">
                  <c:v>0.327182404425535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0.250397781748266</c:v>
                </c:pt>
                <c:pt idx="2">
                  <c:v>0.248723145472043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0.0687691211377363</c:v>
                </c:pt>
                <c:pt idx="1">
                  <c:v>0.0687691211377363</c:v>
                </c:pt>
                <c:pt idx="2">
                  <c:v>0.0699343529171528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-0.0767846226772687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473576"/>
        <c:axId val="-2028484200"/>
      </c:barChart>
      <c:catAx>
        <c:axId val="-202847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48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48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47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0.101386878873632</c:v>
                </c:pt>
                <c:pt idx="2">
                  <c:v>0.101386878873632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0.0212451261731396</c:v>
                </c:pt>
                <c:pt idx="1">
                  <c:v>0.0212451261731396</c:v>
                </c:pt>
                <c:pt idx="2">
                  <c:v>0.0205271487009886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0.0234326863832409</c:v>
                </c:pt>
                <c:pt idx="2">
                  <c:v>0.0234326863832409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0.186968576709797</c:v>
                </c:pt>
                <c:pt idx="2">
                  <c:v>0.186968576709797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0.573167953877032</c:v>
                </c:pt>
                <c:pt idx="1">
                  <c:v>0.573167953877032</c:v>
                </c:pt>
                <c:pt idx="2">
                  <c:v>0.574818029779855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0.0212451261731396</c:v>
                </c:pt>
                <c:pt idx="1">
                  <c:v>0.0212451261731396</c:v>
                </c:pt>
                <c:pt idx="2">
                  <c:v>0.0205271487009886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543624"/>
        <c:axId val="-2028547704"/>
      </c:barChart>
      <c:catAx>
        <c:axId val="-202854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54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54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543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0.0434872900238525</c:v>
                </c:pt>
                <c:pt idx="2">
                  <c:v>0.0434872900238525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0.0104399514495308</c:v>
                </c:pt>
                <c:pt idx="1">
                  <c:v>0.0104399514495308</c:v>
                </c:pt>
                <c:pt idx="2">
                  <c:v>0.0100481185414806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0.100995735864066</c:v>
                </c:pt>
                <c:pt idx="2">
                  <c:v>0.100995735864066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0.724649098276195</c:v>
                </c:pt>
                <c:pt idx="1">
                  <c:v>0.724649098276195</c:v>
                </c:pt>
                <c:pt idx="2">
                  <c:v>0.724801071013782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0.0104399514495308</c:v>
                </c:pt>
                <c:pt idx="1">
                  <c:v>0.0104399514495308</c:v>
                </c:pt>
                <c:pt idx="2">
                  <c:v>0.0100481185414806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615416"/>
        <c:axId val="-2028617464"/>
      </c:barChart>
      <c:catAx>
        <c:axId val="-202861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61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61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61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0.476277514171835</c:v>
                </c:pt>
                <c:pt idx="2">
                  <c:v>0.476277514171835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0.440631463424929</c:v>
                </c:pt>
                <c:pt idx="2">
                  <c:v>0.440631463424929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0.092614511280247</c:v>
                </c:pt>
                <c:pt idx="1">
                  <c:v>0.092614511280247</c:v>
                </c:pt>
                <c:pt idx="2">
                  <c:v>0.095560812567525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-0.440631463424929</c:v>
                </c:pt>
                <c:pt idx="2">
                  <c:v>-0.0107897481188288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691032"/>
        <c:axId val="-2028693976"/>
      </c:barChart>
      <c:catAx>
        <c:axId val="-202869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693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693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69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0.0162227361679416</c:v>
                </c:pt>
                <c:pt idx="2" formatCode="0.0%">
                  <c:v>0.0151547776659138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0.0229846758072983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0.0138426665918783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0.00385395825143305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0.0446048117402364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0.0782092154420921</c:v>
                </c:pt>
                <c:pt idx="1">
                  <c:v>0.0782092154420921</c:v>
                </c:pt>
                <c:pt idx="2" formatCode="0.0%">
                  <c:v>0.0806805380314354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0.675073430350471</c:v>
                </c:pt>
                <c:pt idx="1">
                  <c:v>0.675073430350471</c:v>
                </c:pt>
                <c:pt idx="2" formatCode="0.0%">
                  <c:v>0.68166977005611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0.267162679950187</c:v>
                </c:pt>
                <c:pt idx="1">
                  <c:v>0.267162679950187</c:v>
                </c:pt>
                <c:pt idx="2" formatCode="0.0%">
                  <c:v>0.258133936885049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5585864"/>
        <c:axId val="1785559528"/>
      </c:barChart>
      <c:catAx>
        <c:axId val="178558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555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55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558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744.450938941488</c:v>
                </c:pt>
                <c:pt idx="1">
                  <c:v>744.450938941488</c:v>
                </c:pt>
                <c:pt idx="2">
                  <c:v>744.450938941488</c:v>
                </c:pt>
                <c:pt idx="3">
                  <c:v>744.450938941488</c:v>
                </c:pt>
                <c:pt idx="4">
                  <c:v>744.450938941488</c:v>
                </c:pt>
                <c:pt idx="5">
                  <c:v>744.450938941488</c:v>
                </c:pt>
                <c:pt idx="6">
                  <c:v>744.450938941488</c:v>
                </c:pt>
                <c:pt idx="7">
                  <c:v>744.450938941488</c:v>
                </c:pt>
                <c:pt idx="8">
                  <c:v>744.450938941488</c:v>
                </c:pt>
                <c:pt idx="9">
                  <c:v>744.450938941488</c:v>
                </c:pt>
                <c:pt idx="10">
                  <c:v>744.450938941488</c:v>
                </c:pt>
                <c:pt idx="11">
                  <c:v>744.450938941488</c:v>
                </c:pt>
                <c:pt idx="12">
                  <c:v>744.450938941488</c:v>
                </c:pt>
                <c:pt idx="13">
                  <c:v>744.450938941488</c:v>
                </c:pt>
                <c:pt idx="14">
                  <c:v>744.450938941488</c:v>
                </c:pt>
                <c:pt idx="15">
                  <c:v>744.450938941488</c:v>
                </c:pt>
                <c:pt idx="16">
                  <c:v>744.450938941488</c:v>
                </c:pt>
                <c:pt idx="17">
                  <c:v>744.450938941488</c:v>
                </c:pt>
                <c:pt idx="18">
                  <c:v>744.450938941488</c:v>
                </c:pt>
                <c:pt idx="19">
                  <c:v>744.450938941488</c:v>
                </c:pt>
                <c:pt idx="20">
                  <c:v>744.450938941488</c:v>
                </c:pt>
                <c:pt idx="21">
                  <c:v>744.450938941488</c:v>
                </c:pt>
                <c:pt idx="22">
                  <c:v>744.450938941488</c:v>
                </c:pt>
                <c:pt idx="23">
                  <c:v>744.450938941488</c:v>
                </c:pt>
                <c:pt idx="24">
                  <c:v>744.450938941488</c:v>
                </c:pt>
                <c:pt idx="25">
                  <c:v>744.450938941488</c:v>
                </c:pt>
                <c:pt idx="26">
                  <c:v>744.450938941488</c:v>
                </c:pt>
                <c:pt idx="27">
                  <c:v>744.450938941488</c:v>
                </c:pt>
                <c:pt idx="28">
                  <c:v>744.450938941488</c:v>
                </c:pt>
                <c:pt idx="29">
                  <c:v>1287.520814366858</c:v>
                </c:pt>
                <c:pt idx="30">
                  <c:v>1287.520814366858</c:v>
                </c:pt>
                <c:pt idx="31">
                  <c:v>1287.520814366858</c:v>
                </c:pt>
                <c:pt idx="32">
                  <c:v>1287.520814366858</c:v>
                </c:pt>
                <c:pt idx="33">
                  <c:v>1287.520814366858</c:v>
                </c:pt>
                <c:pt idx="34">
                  <c:v>1287.520814366858</c:v>
                </c:pt>
                <c:pt idx="35">
                  <c:v>1287.520814366858</c:v>
                </c:pt>
                <c:pt idx="36">
                  <c:v>1287.520814366858</c:v>
                </c:pt>
                <c:pt idx="37">
                  <c:v>1287.520814366858</c:v>
                </c:pt>
                <c:pt idx="38">
                  <c:v>1287.520814366858</c:v>
                </c:pt>
                <c:pt idx="39">
                  <c:v>1287.520814366858</c:v>
                </c:pt>
                <c:pt idx="40">
                  <c:v>1287.520814366858</c:v>
                </c:pt>
                <c:pt idx="41">
                  <c:v>1287.520814366858</c:v>
                </c:pt>
                <c:pt idx="42">
                  <c:v>1287.520814366858</c:v>
                </c:pt>
                <c:pt idx="43">
                  <c:v>1287.520814366858</c:v>
                </c:pt>
                <c:pt idx="44">
                  <c:v>1287.520814366858</c:v>
                </c:pt>
                <c:pt idx="45">
                  <c:v>1287.520814366858</c:v>
                </c:pt>
                <c:pt idx="46">
                  <c:v>1287.520814366858</c:v>
                </c:pt>
                <c:pt idx="47">
                  <c:v>1287.520814366858</c:v>
                </c:pt>
                <c:pt idx="48">
                  <c:v>1287.520814366858</c:v>
                </c:pt>
                <c:pt idx="49">
                  <c:v>1287.520814366858</c:v>
                </c:pt>
                <c:pt idx="50">
                  <c:v>1287.520814366858</c:v>
                </c:pt>
                <c:pt idx="51">
                  <c:v>1287.520814366858</c:v>
                </c:pt>
                <c:pt idx="52">
                  <c:v>1287.520814366858</c:v>
                </c:pt>
                <c:pt idx="53">
                  <c:v>1287.520814366858</c:v>
                </c:pt>
                <c:pt idx="54">
                  <c:v>1287.520814366858</c:v>
                </c:pt>
                <c:pt idx="55">
                  <c:v>1287.520814366858</c:v>
                </c:pt>
                <c:pt idx="56">
                  <c:v>1287.520814366858</c:v>
                </c:pt>
                <c:pt idx="57">
                  <c:v>1287.520814366858</c:v>
                </c:pt>
                <c:pt idx="58">
                  <c:v>1287.520814366858</c:v>
                </c:pt>
                <c:pt idx="59">
                  <c:v>1287.520814366858</c:v>
                </c:pt>
                <c:pt idx="60">
                  <c:v>1287.520814366858</c:v>
                </c:pt>
                <c:pt idx="61">
                  <c:v>1287.520814366858</c:v>
                </c:pt>
                <c:pt idx="62">
                  <c:v>1287.520814366858</c:v>
                </c:pt>
                <c:pt idx="63">
                  <c:v>1287.520814366858</c:v>
                </c:pt>
                <c:pt idx="64">
                  <c:v>1287.520814366858</c:v>
                </c:pt>
                <c:pt idx="65">
                  <c:v>1287.520814366858</c:v>
                </c:pt>
                <c:pt idx="66">
                  <c:v>1287.520814366858</c:v>
                </c:pt>
                <c:pt idx="67">
                  <c:v>1287.520814366858</c:v>
                </c:pt>
                <c:pt idx="68">
                  <c:v>1287.520814366858</c:v>
                </c:pt>
                <c:pt idx="69">
                  <c:v>1287.520814366858</c:v>
                </c:pt>
                <c:pt idx="70">
                  <c:v>1287.520814366858</c:v>
                </c:pt>
                <c:pt idx="71">
                  <c:v>930.1677894210912</c:v>
                </c:pt>
                <c:pt idx="72">
                  <c:v>930.1677894210912</c:v>
                </c:pt>
                <c:pt idx="73">
                  <c:v>930.1677894210912</c:v>
                </c:pt>
                <c:pt idx="74">
                  <c:v>930.1677894210912</c:v>
                </c:pt>
                <c:pt idx="75">
                  <c:v>930.1677894210912</c:v>
                </c:pt>
                <c:pt idx="76">
                  <c:v>930.1677894210912</c:v>
                </c:pt>
                <c:pt idx="77">
                  <c:v>930.1677894210912</c:v>
                </c:pt>
                <c:pt idx="78">
                  <c:v>930.1677894210912</c:v>
                </c:pt>
                <c:pt idx="79">
                  <c:v>930.1677894210912</c:v>
                </c:pt>
                <c:pt idx="80">
                  <c:v>930.1677894210912</c:v>
                </c:pt>
                <c:pt idx="81">
                  <c:v>930.1677894210912</c:v>
                </c:pt>
                <c:pt idx="82">
                  <c:v>930.1677894210912</c:v>
                </c:pt>
                <c:pt idx="83">
                  <c:v>930.1677894210912</c:v>
                </c:pt>
                <c:pt idx="84">
                  <c:v>930.1677894210912</c:v>
                </c:pt>
                <c:pt idx="85">
                  <c:v>930.1677894210912</c:v>
                </c:pt>
                <c:pt idx="86">
                  <c:v>930.1677894210912</c:v>
                </c:pt>
                <c:pt idx="87">
                  <c:v>930.1677894210912</c:v>
                </c:pt>
                <c:pt idx="88">
                  <c:v>930.1677894210912</c:v>
                </c:pt>
                <c:pt idx="89">
                  <c:v>788.9414301807259</c:v>
                </c:pt>
                <c:pt idx="90">
                  <c:v>788.9414301807259</c:v>
                </c:pt>
                <c:pt idx="91">
                  <c:v>788.9414301807259</c:v>
                </c:pt>
                <c:pt idx="92">
                  <c:v>788.9414301807259</c:v>
                </c:pt>
                <c:pt idx="93">
                  <c:v>788.9414301807259</c:v>
                </c:pt>
                <c:pt idx="94">
                  <c:v>788.9414301807259</c:v>
                </c:pt>
                <c:pt idx="95">
                  <c:v>788.9414301807259</c:v>
                </c:pt>
                <c:pt idx="96">
                  <c:v>788.9414301807259</c:v>
                </c:pt>
                <c:pt idx="97">
                  <c:v>788.9414301807259</c:v>
                </c:pt>
                <c:pt idx="98">
                  <c:v>788.9414301807259</c:v>
                </c:pt>
                <c:pt idx="99">
                  <c:v>788.9414301807259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1901.0</c:v>
                </c:pt>
                <c:pt idx="30">
                  <c:v>1901.0</c:v>
                </c:pt>
                <c:pt idx="31">
                  <c:v>1901.0</c:v>
                </c:pt>
                <c:pt idx="32">
                  <c:v>1901.0</c:v>
                </c:pt>
                <c:pt idx="33">
                  <c:v>1901.0</c:v>
                </c:pt>
                <c:pt idx="34">
                  <c:v>1901.0</c:v>
                </c:pt>
                <c:pt idx="35">
                  <c:v>1901.0</c:v>
                </c:pt>
                <c:pt idx="36">
                  <c:v>1901.0</c:v>
                </c:pt>
                <c:pt idx="37">
                  <c:v>1901.0</c:v>
                </c:pt>
                <c:pt idx="38">
                  <c:v>1901.0</c:v>
                </c:pt>
                <c:pt idx="39">
                  <c:v>1901.0</c:v>
                </c:pt>
                <c:pt idx="40">
                  <c:v>1901.0</c:v>
                </c:pt>
                <c:pt idx="41">
                  <c:v>1901.0</c:v>
                </c:pt>
                <c:pt idx="42">
                  <c:v>1901.0</c:v>
                </c:pt>
                <c:pt idx="43">
                  <c:v>1901.0</c:v>
                </c:pt>
                <c:pt idx="44">
                  <c:v>1901.0</c:v>
                </c:pt>
                <c:pt idx="45">
                  <c:v>1901.0</c:v>
                </c:pt>
                <c:pt idx="46">
                  <c:v>1901.0</c:v>
                </c:pt>
                <c:pt idx="47">
                  <c:v>1901.0</c:v>
                </c:pt>
                <c:pt idx="48">
                  <c:v>1901.0</c:v>
                </c:pt>
                <c:pt idx="49">
                  <c:v>1901.0</c:v>
                </c:pt>
                <c:pt idx="50">
                  <c:v>1901.0</c:v>
                </c:pt>
                <c:pt idx="51">
                  <c:v>1901.0</c:v>
                </c:pt>
                <c:pt idx="52">
                  <c:v>1901.0</c:v>
                </c:pt>
                <c:pt idx="53">
                  <c:v>1901.0</c:v>
                </c:pt>
                <c:pt idx="54">
                  <c:v>1901.0</c:v>
                </c:pt>
                <c:pt idx="55">
                  <c:v>1901.0</c:v>
                </c:pt>
                <c:pt idx="56">
                  <c:v>1901.0</c:v>
                </c:pt>
                <c:pt idx="57">
                  <c:v>1901.0</c:v>
                </c:pt>
                <c:pt idx="58">
                  <c:v>1901.0</c:v>
                </c:pt>
                <c:pt idx="59">
                  <c:v>1901.0</c:v>
                </c:pt>
                <c:pt idx="60">
                  <c:v>1901.0</c:v>
                </c:pt>
                <c:pt idx="61">
                  <c:v>1901.0</c:v>
                </c:pt>
                <c:pt idx="62">
                  <c:v>1901.0</c:v>
                </c:pt>
                <c:pt idx="63">
                  <c:v>1901.0</c:v>
                </c:pt>
                <c:pt idx="64">
                  <c:v>1901.0</c:v>
                </c:pt>
                <c:pt idx="65">
                  <c:v>1901.0</c:v>
                </c:pt>
                <c:pt idx="66">
                  <c:v>1901.0</c:v>
                </c:pt>
                <c:pt idx="67">
                  <c:v>1901.0</c:v>
                </c:pt>
                <c:pt idx="68">
                  <c:v>1901.0</c:v>
                </c:pt>
                <c:pt idx="69">
                  <c:v>1901.0</c:v>
                </c:pt>
                <c:pt idx="70">
                  <c:v>1901.0</c:v>
                </c:pt>
                <c:pt idx="71">
                  <c:v>1017.142857142857</c:v>
                </c:pt>
                <c:pt idx="72">
                  <c:v>1017.142857142857</c:v>
                </c:pt>
                <c:pt idx="73">
                  <c:v>1017.142857142857</c:v>
                </c:pt>
                <c:pt idx="74">
                  <c:v>1017.142857142857</c:v>
                </c:pt>
                <c:pt idx="75">
                  <c:v>1017.142857142857</c:v>
                </c:pt>
                <c:pt idx="76">
                  <c:v>1017.142857142857</c:v>
                </c:pt>
                <c:pt idx="77">
                  <c:v>1017.142857142857</c:v>
                </c:pt>
                <c:pt idx="78">
                  <c:v>1017.142857142857</c:v>
                </c:pt>
                <c:pt idx="79">
                  <c:v>1017.142857142857</c:v>
                </c:pt>
                <c:pt idx="80">
                  <c:v>1017.142857142857</c:v>
                </c:pt>
                <c:pt idx="81">
                  <c:v>1017.142857142857</c:v>
                </c:pt>
                <c:pt idx="82">
                  <c:v>1017.142857142857</c:v>
                </c:pt>
                <c:pt idx="83">
                  <c:v>1017.142857142857</c:v>
                </c:pt>
                <c:pt idx="84">
                  <c:v>1017.142857142857</c:v>
                </c:pt>
                <c:pt idx="85">
                  <c:v>1017.142857142857</c:v>
                </c:pt>
                <c:pt idx="86">
                  <c:v>1017.142857142857</c:v>
                </c:pt>
                <c:pt idx="87">
                  <c:v>1017.142857142857</c:v>
                </c:pt>
                <c:pt idx="88">
                  <c:v>1017.142857142857</c:v>
                </c:pt>
                <c:pt idx="89">
                  <c:v>34275.2</c:v>
                </c:pt>
                <c:pt idx="90">
                  <c:v>34275.2</c:v>
                </c:pt>
                <c:pt idx="91">
                  <c:v>34275.2</c:v>
                </c:pt>
                <c:pt idx="92">
                  <c:v>34275.2</c:v>
                </c:pt>
                <c:pt idx="93">
                  <c:v>34275.2</c:v>
                </c:pt>
                <c:pt idx="94">
                  <c:v>34275.2</c:v>
                </c:pt>
                <c:pt idx="95">
                  <c:v>34275.2</c:v>
                </c:pt>
                <c:pt idx="96">
                  <c:v>34275.2</c:v>
                </c:pt>
                <c:pt idx="97">
                  <c:v>34275.2</c:v>
                </c:pt>
                <c:pt idx="98">
                  <c:v>34275.2</c:v>
                </c:pt>
                <c:pt idx="99">
                  <c:v>34275.2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239.1298342541437</c:v>
                </c:pt>
                <c:pt idx="30">
                  <c:v>239.1298342541437</c:v>
                </c:pt>
                <c:pt idx="31">
                  <c:v>239.1298342541437</c:v>
                </c:pt>
                <c:pt idx="32">
                  <c:v>239.1298342541437</c:v>
                </c:pt>
                <c:pt idx="33">
                  <c:v>239.1298342541437</c:v>
                </c:pt>
                <c:pt idx="34">
                  <c:v>239.1298342541437</c:v>
                </c:pt>
                <c:pt idx="35">
                  <c:v>239.1298342541437</c:v>
                </c:pt>
                <c:pt idx="36">
                  <c:v>239.1298342541437</c:v>
                </c:pt>
                <c:pt idx="37">
                  <c:v>239.1298342541437</c:v>
                </c:pt>
                <c:pt idx="38">
                  <c:v>239.1298342541437</c:v>
                </c:pt>
                <c:pt idx="39">
                  <c:v>239.1298342541437</c:v>
                </c:pt>
                <c:pt idx="40">
                  <c:v>239.1298342541437</c:v>
                </c:pt>
                <c:pt idx="41">
                  <c:v>239.1298342541437</c:v>
                </c:pt>
                <c:pt idx="42">
                  <c:v>239.1298342541437</c:v>
                </c:pt>
                <c:pt idx="43">
                  <c:v>239.1298342541437</c:v>
                </c:pt>
                <c:pt idx="44">
                  <c:v>239.1298342541437</c:v>
                </c:pt>
                <c:pt idx="45">
                  <c:v>239.1298342541437</c:v>
                </c:pt>
                <c:pt idx="46">
                  <c:v>239.1298342541437</c:v>
                </c:pt>
                <c:pt idx="47">
                  <c:v>239.1298342541437</c:v>
                </c:pt>
                <c:pt idx="48">
                  <c:v>239.1298342541437</c:v>
                </c:pt>
                <c:pt idx="49">
                  <c:v>239.1298342541437</c:v>
                </c:pt>
                <c:pt idx="50">
                  <c:v>239.1298342541437</c:v>
                </c:pt>
                <c:pt idx="51">
                  <c:v>239.1298342541437</c:v>
                </c:pt>
                <c:pt idx="52">
                  <c:v>239.1298342541437</c:v>
                </c:pt>
                <c:pt idx="53">
                  <c:v>239.1298342541437</c:v>
                </c:pt>
                <c:pt idx="54">
                  <c:v>239.1298342541437</c:v>
                </c:pt>
                <c:pt idx="55">
                  <c:v>239.1298342541437</c:v>
                </c:pt>
                <c:pt idx="56">
                  <c:v>239.1298342541437</c:v>
                </c:pt>
                <c:pt idx="57">
                  <c:v>239.1298342541437</c:v>
                </c:pt>
                <c:pt idx="58">
                  <c:v>239.1298342541437</c:v>
                </c:pt>
                <c:pt idx="59">
                  <c:v>239.1298342541437</c:v>
                </c:pt>
                <c:pt idx="60">
                  <c:v>239.1298342541437</c:v>
                </c:pt>
                <c:pt idx="61">
                  <c:v>239.1298342541437</c:v>
                </c:pt>
                <c:pt idx="62">
                  <c:v>239.1298342541437</c:v>
                </c:pt>
                <c:pt idx="63">
                  <c:v>239.1298342541437</c:v>
                </c:pt>
                <c:pt idx="64">
                  <c:v>239.1298342541437</c:v>
                </c:pt>
                <c:pt idx="65">
                  <c:v>239.1298342541437</c:v>
                </c:pt>
                <c:pt idx="66">
                  <c:v>239.1298342541437</c:v>
                </c:pt>
                <c:pt idx="67">
                  <c:v>239.1298342541437</c:v>
                </c:pt>
                <c:pt idx="68">
                  <c:v>239.1298342541437</c:v>
                </c:pt>
                <c:pt idx="69">
                  <c:v>239.1298342541437</c:v>
                </c:pt>
                <c:pt idx="70">
                  <c:v>239.1298342541437</c:v>
                </c:pt>
                <c:pt idx="71">
                  <c:v>273.2912391475928</c:v>
                </c:pt>
                <c:pt idx="72">
                  <c:v>273.2912391475928</c:v>
                </c:pt>
                <c:pt idx="73">
                  <c:v>273.2912391475928</c:v>
                </c:pt>
                <c:pt idx="74">
                  <c:v>273.2912391475928</c:v>
                </c:pt>
                <c:pt idx="75">
                  <c:v>273.2912391475928</c:v>
                </c:pt>
                <c:pt idx="76">
                  <c:v>273.2912391475928</c:v>
                </c:pt>
                <c:pt idx="77">
                  <c:v>273.2912391475928</c:v>
                </c:pt>
                <c:pt idx="78">
                  <c:v>273.2912391475928</c:v>
                </c:pt>
                <c:pt idx="79">
                  <c:v>273.2912391475928</c:v>
                </c:pt>
                <c:pt idx="80">
                  <c:v>273.2912391475928</c:v>
                </c:pt>
                <c:pt idx="81">
                  <c:v>273.2912391475928</c:v>
                </c:pt>
                <c:pt idx="82">
                  <c:v>273.2912391475928</c:v>
                </c:pt>
                <c:pt idx="83">
                  <c:v>273.2912391475928</c:v>
                </c:pt>
                <c:pt idx="84">
                  <c:v>273.2912391475928</c:v>
                </c:pt>
                <c:pt idx="85">
                  <c:v>273.2912391475928</c:v>
                </c:pt>
                <c:pt idx="86">
                  <c:v>273.2912391475928</c:v>
                </c:pt>
                <c:pt idx="87">
                  <c:v>273.2912391475928</c:v>
                </c:pt>
                <c:pt idx="88">
                  <c:v>273.2912391475928</c:v>
                </c:pt>
                <c:pt idx="89">
                  <c:v>1012.276243093923</c:v>
                </c:pt>
                <c:pt idx="90">
                  <c:v>1012.276243093923</c:v>
                </c:pt>
                <c:pt idx="91">
                  <c:v>1012.276243093923</c:v>
                </c:pt>
                <c:pt idx="92">
                  <c:v>1012.276243093923</c:v>
                </c:pt>
                <c:pt idx="93">
                  <c:v>1012.276243093923</c:v>
                </c:pt>
                <c:pt idx="94">
                  <c:v>1012.276243093923</c:v>
                </c:pt>
                <c:pt idx="95">
                  <c:v>1012.276243093923</c:v>
                </c:pt>
                <c:pt idx="96">
                  <c:v>1012.276243093923</c:v>
                </c:pt>
                <c:pt idx="97">
                  <c:v>1012.276243093923</c:v>
                </c:pt>
                <c:pt idx="98">
                  <c:v>1012.276243093923</c:v>
                </c:pt>
                <c:pt idx="99">
                  <c:v>1012.276243093923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4849.0</c:v>
                </c:pt>
                <c:pt idx="30">
                  <c:v>4849.0</c:v>
                </c:pt>
                <c:pt idx="31">
                  <c:v>4849.0</c:v>
                </c:pt>
                <c:pt idx="32">
                  <c:v>4849.0</c:v>
                </c:pt>
                <c:pt idx="33">
                  <c:v>4849.0</c:v>
                </c:pt>
                <c:pt idx="34">
                  <c:v>4849.0</c:v>
                </c:pt>
                <c:pt idx="35">
                  <c:v>4849.0</c:v>
                </c:pt>
                <c:pt idx="36">
                  <c:v>4849.0</c:v>
                </c:pt>
                <c:pt idx="37">
                  <c:v>4849.0</c:v>
                </c:pt>
                <c:pt idx="38">
                  <c:v>4849.0</c:v>
                </c:pt>
                <c:pt idx="39">
                  <c:v>4849.0</c:v>
                </c:pt>
                <c:pt idx="40">
                  <c:v>4849.0</c:v>
                </c:pt>
                <c:pt idx="41">
                  <c:v>4849.0</c:v>
                </c:pt>
                <c:pt idx="42">
                  <c:v>4849.0</c:v>
                </c:pt>
                <c:pt idx="43">
                  <c:v>4849.0</c:v>
                </c:pt>
                <c:pt idx="44">
                  <c:v>4849.0</c:v>
                </c:pt>
                <c:pt idx="45">
                  <c:v>4849.0</c:v>
                </c:pt>
                <c:pt idx="46">
                  <c:v>4849.0</c:v>
                </c:pt>
                <c:pt idx="47">
                  <c:v>4849.0</c:v>
                </c:pt>
                <c:pt idx="48">
                  <c:v>4849.0</c:v>
                </c:pt>
                <c:pt idx="49">
                  <c:v>4849.0</c:v>
                </c:pt>
                <c:pt idx="50">
                  <c:v>4849.0</c:v>
                </c:pt>
                <c:pt idx="51">
                  <c:v>4849.0</c:v>
                </c:pt>
                <c:pt idx="52">
                  <c:v>4849.0</c:v>
                </c:pt>
                <c:pt idx="53">
                  <c:v>4849.0</c:v>
                </c:pt>
                <c:pt idx="54">
                  <c:v>4849.0</c:v>
                </c:pt>
                <c:pt idx="55">
                  <c:v>4849.0</c:v>
                </c:pt>
                <c:pt idx="56">
                  <c:v>4849.0</c:v>
                </c:pt>
                <c:pt idx="57">
                  <c:v>4849.0</c:v>
                </c:pt>
                <c:pt idx="58">
                  <c:v>4849.0</c:v>
                </c:pt>
                <c:pt idx="59">
                  <c:v>4849.0</c:v>
                </c:pt>
                <c:pt idx="60">
                  <c:v>4849.0</c:v>
                </c:pt>
                <c:pt idx="61">
                  <c:v>4849.0</c:v>
                </c:pt>
                <c:pt idx="62">
                  <c:v>4849.0</c:v>
                </c:pt>
                <c:pt idx="63">
                  <c:v>4849.0</c:v>
                </c:pt>
                <c:pt idx="64">
                  <c:v>4849.0</c:v>
                </c:pt>
                <c:pt idx="65">
                  <c:v>4849.0</c:v>
                </c:pt>
                <c:pt idx="66">
                  <c:v>4849.0</c:v>
                </c:pt>
                <c:pt idx="67">
                  <c:v>4849.0</c:v>
                </c:pt>
                <c:pt idx="68">
                  <c:v>4849.0</c:v>
                </c:pt>
                <c:pt idx="69">
                  <c:v>4849.0</c:v>
                </c:pt>
                <c:pt idx="70">
                  <c:v>4849.0</c:v>
                </c:pt>
                <c:pt idx="71">
                  <c:v>9942.857142857143</c:v>
                </c:pt>
                <c:pt idx="72">
                  <c:v>9942.857142857143</c:v>
                </c:pt>
                <c:pt idx="73">
                  <c:v>9942.857142857143</c:v>
                </c:pt>
                <c:pt idx="74">
                  <c:v>9942.857142857143</c:v>
                </c:pt>
                <c:pt idx="75">
                  <c:v>9942.857142857143</c:v>
                </c:pt>
                <c:pt idx="76">
                  <c:v>9942.857142857143</c:v>
                </c:pt>
                <c:pt idx="77">
                  <c:v>9942.857142857143</c:v>
                </c:pt>
                <c:pt idx="78">
                  <c:v>9942.857142857143</c:v>
                </c:pt>
                <c:pt idx="79">
                  <c:v>9942.857142857143</c:v>
                </c:pt>
                <c:pt idx="80">
                  <c:v>9942.857142857143</c:v>
                </c:pt>
                <c:pt idx="81">
                  <c:v>9942.857142857143</c:v>
                </c:pt>
                <c:pt idx="82">
                  <c:v>9942.857142857143</c:v>
                </c:pt>
                <c:pt idx="83">
                  <c:v>9942.857142857143</c:v>
                </c:pt>
                <c:pt idx="84">
                  <c:v>9942.857142857143</c:v>
                </c:pt>
                <c:pt idx="85">
                  <c:v>9942.857142857143</c:v>
                </c:pt>
                <c:pt idx="86">
                  <c:v>9942.857142857143</c:v>
                </c:pt>
                <c:pt idx="87">
                  <c:v>9942.857142857143</c:v>
                </c:pt>
                <c:pt idx="88">
                  <c:v>9942.857142857143</c:v>
                </c:pt>
                <c:pt idx="89">
                  <c:v>18880.0</c:v>
                </c:pt>
                <c:pt idx="90">
                  <c:v>18880.0</c:v>
                </c:pt>
                <c:pt idx="91">
                  <c:v>18880.0</c:v>
                </c:pt>
                <c:pt idx="92">
                  <c:v>18880.0</c:v>
                </c:pt>
                <c:pt idx="93">
                  <c:v>18880.0</c:v>
                </c:pt>
                <c:pt idx="94">
                  <c:v>18880.0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40.58013424986817</c:v>
                </c:pt>
                <c:pt idx="1">
                  <c:v>40.58013424986817</c:v>
                </c:pt>
                <c:pt idx="2">
                  <c:v>40.58013424986817</c:v>
                </c:pt>
                <c:pt idx="3">
                  <c:v>40.58013424986817</c:v>
                </c:pt>
                <c:pt idx="4">
                  <c:v>40.58013424986817</c:v>
                </c:pt>
                <c:pt idx="5">
                  <c:v>40.58013424986817</c:v>
                </c:pt>
                <c:pt idx="6">
                  <c:v>40.58013424986817</c:v>
                </c:pt>
                <c:pt idx="7">
                  <c:v>40.58013424986817</c:v>
                </c:pt>
                <c:pt idx="8">
                  <c:v>40.58013424986817</c:v>
                </c:pt>
                <c:pt idx="9">
                  <c:v>40.58013424986817</c:v>
                </c:pt>
                <c:pt idx="10">
                  <c:v>40.58013424986817</c:v>
                </c:pt>
                <c:pt idx="11">
                  <c:v>40.58013424986817</c:v>
                </c:pt>
                <c:pt idx="12">
                  <c:v>40.58013424986817</c:v>
                </c:pt>
                <c:pt idx="13">
                  <c:v>40.58013424986817</c:v>
                </c:pt>
                <c:pt idx="14">
                  <c:v>40.58013424986817</c:v>
                </c:pt>
                <c:pt idx="15">
                  <c:v>40.58013424986817</c:v>
                </c:pt>
                <c:pt idx="16">
                  <c:v>40.58013424986817</c:v>
                </c:pt>
                <c:pt idx="17">
                  <c:v>40.58013424986817</c:v>
                </c:pt>
                <c:pt idx="18">
                  <c:v>40.58013424986817</c:v>
                </c:pt>
                <c:pt idx="19">
                  <c:v>40.58013424986817</c:v>
                </c:pt>
                <c:pt idx="20">
                  <c:v>40.58013424986817</c:v>
                </c:pt>
                <c:pt idx="21">
                  <c:v>40.58013424986817</c:v>
                </c:pt>
                <c:pt idx="22">
                  <c:v>40.58013424986817</c:v>
                </c:pt>
                <c:pt idx="23">
                  <c:v>40.58013424986817</c:v>
                </c:pt>
                <c:pt idx="24">
                  <c:v>40.58013424986817</c:v>
                </c:pt>
                <c:pt idx="25">
                  <c:v>40.58013424986817</c:v>
                </c:pt>
                <c:pt idx="26">
                  <c:v>40.58013424986817</c:v>
                </c:pt>
                <c:pt idx="27">
                  <c:v>40.58013424986817</c:v>
                </c:pt>
                <c:pt idx="28">
                  <c:v>40.58013424986817</c:v>
                </c:pt>
                <c:pt idx="29">
                  <c:v>136.3545412654452</c:v>
                </c:pt>
                <c:pt idx="30">
                  <c:v>136.3545412654452</c:v>
                </c:pt>
                <c:pt idx="31">
                  <c:v>136.3545412654452</c:v>
                </c:pt>
                <c:pt idx="32">
                  <c:v>136.3545412654452</c:v>
                </c:pt>
                <c:pt idx="33">
                  <c:v>136.3545412654452</c:v>
                </c:pt>
                <c:pt idx="34">
                  <c:v>136.3545412654452</c:v>
                </c:pt>
                <c:pt idx="35">
                  <c:v>136.3545412654452</c:v>
                </c:pt>
                <c:pt idx="36">
                  <c:v>136.3545412654452</c:v>
                </c:pt>
                <c:pt idx="37">
                  <c:v>136.3545412654452</c:v>
                </c:pt>
                <c:pt idx="38">
                  <c:v>136.3545412654452</c:v>
                </c:pt>
                <c:pt idx="39">
                  <c:v>136.3545412654452</c:v>
                </c:pt>
                <c:pt idx="40">
                  <c:v>136.3545412654452</c:v>
                </c:pt>
                <c:pt idx="41">
                  <c:v>136.3545412654452</c:v>
                </c:pt>
                <c:pt idx="42">
                  <c:v>136.3545412654452</c:v>
                </c:pt>
                <c:pt idx="43">
                  <c:v>136.3545412654452</c:v>
                </c:pt>
                <c:pt idx="44">
                  <c:v>136.3545412654452</c:v>
                </c:pt>
                <c:pt idx="45">
                  <c:v>136.3545412654452</c:v>
                </c:pt>
                <c:pt idx="46">
                  <c:v>136.3545412654452</c:v>
                </c:pt>
                <c:pt idx="47">
                  <c:v>136.3545412654452</c:v>
                </c:pt>
                <c:pt idx="48">
                  <c:v>136.3545412654452</c:v>
                </c:pt>
                <c:pt idx="49">
                  <c:v>136.3545412654452</c:v>
                </c:pt>
                <c:pt idx="50">
                  <c:v>136.3545412654452</c:v>
                </c:pt>
                <c:pt idx="51">
                  <c:v>136.3545412654452</c:v>
                </c:pt>
                <c:pt idx="52">
                  <c:v>136.3545412654452</c:v>
                </c:pt>
                <c:pt idx="53">
                  <c:v>136.3545412654452</c:v>
                </c:pt>
                <c:pt idx="54">
                  <c:v>136.3545412654452</c:v>
                </c:pt>
                <c:pt idx="55">
                  <c:v>136.3545412654452</c:v>
                </c:pt>
                <c:pt idx="56">
                  <c:v>136.3545412654452</c:v>
                </c:pt>
                <c:pt idx="57">
                  <c:v>136.3545412654452</c:v>
                </c:pt>
                <c:pt idx="58">
                  <c:v>136.3545412654452</c:v>
                </c:pt>
                <c:pt idx="59">
                  <c:v>136.3545412654452</c:v>
                </c:pt>
                <c:pt idx="60">
                  <c:v>136.3545412654452</c:v>
                </c:pt>
                <c:pt idx="61">
                  <c:v>136.3545412654452</c:v>
                </c:pt>
                <c:pt idx="62">
                  <c:v>136.3545412654452</c:v>
                </c:pt>
                <c:pt idx="63">
                  <c:v>136.3545412654452</c:v>
                </c:pt>
                <c:pt idx="64">
                  <c:v>136.3545412654452</c:v>
                </c:pt>
                <c:pt idx="65">
                  <c:v>136.3545412654452</c:v>
                </c:pt>
                <c:pt idx="66">
                  <c:v>136.3545412654452</c:v>
                </c:pt>
                <c:pt idx="67">
                  <c:v>136.3545412654452</c:v>
                </c:pt>
                <c:pt idx="68">
                  <c:v>136.3545412654452</c:v>
                </c:pt>
                <c:pt idx="69">
                  <c:v>136.3545412654452</c:v>
                </c:pt>
                <c:pt idx="70">
                  <c:v>136.3545412654452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4660.0</c:v>
                </c:pt>
                <c:pt idx="16">
                  <c:v>4660.0</c:v>
                </c:pt>
                <c:pt idx="17">
                  <c:v>4660.0</c:v>
                </c:pt>
                <c:pt idx="18">
                  <c:v>4660.0</c:v>
                </c:pt>
                <c:pt idx="19">
                  <c:v>4660.0</c:v>
                </c:pt>
                <c:pt idx="20">
                  <c:v>4660.0</c:v>
                </c:pt>
                <c:pt idx="21">
                  <c:v>4660.0</c:v>
                </c:pt>
                <c:pt idx="22">
                  <c:v>4660.0</c:v>
                </c:pt>
                <c:pt idx="23">
                  <c:v>4660.0</c:v>
                </c:pt>
                <c:pt idx="24">
                  <c:v>4660.0</c:v>
                </c:pt>
                <c:pt idx="25">
                  <c:v>4660.0</c:v>
                </c:pt>
                <c:pt idx="26">
                  <c:v>4660.0</c:v>
                </c:pt>
                <c:pt idx="27">
                  <c:v>4660.0</c:v>
                </c:pt>
                <c:pt idx="28">
                  <c:v>4660.0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123428.5714285714</c:v>
                </c:pt>
                <c:pt idx="72">
                  <c:v>123428.5714285714</c:v>
                </c:pt>
                <c:pt idx="73">
                  <c:v>123428.5714285714</c:v>
                </c:pt>
                <c:pt idx="74">
                  <c:v>123428.5714285714</c:v>
                </c:pt>
                <c:pt idx="75">
                  <c:v>123428.5714285714</c:v>
                </c:pt>
                <c:pt idx="76">
                  <c:v>123428.5714285714</c:v>
                </c:pt>
                <c:pt idx="77">
                  <c:v>123428.5714285714</c:v>
                </c:pt>
                <c:pt idx="78">
                  <c:v>123428.5714285714</c:v>
                </c:pt>
                <c:pt idx="79">
                  <c:v>123428.5714285714</c:v>
                </c:pt>
                <c:pt idx="80">
                  <c:v>123428.5714285714</c:v>
                </c:pt>
                <c:pt idx="81">
                  <c:v>123428.5714285714</c:v>
                </c:pt>
                <c:pt idx="82">
                  <c:v>123428.5714285714</c:v>
                </c:pt>
                <c:pt idx="83">
                  <c:v>123428.5714285714</c:v>
                </c:pt>
                <c:pt idx="84">
                  <c:v>123428.5714285714</c:v>
                </c:pt>
                <c:pt idx="85">
                  <c:v>123428.5714285714</c:v>
                </c:pt>
                <c:pt idx="86">
                  <c:v>123428.5714285714</c:v>
                </c:pt>
                <c:pt idx="87">
                  <c:v>123428.5714285714</c:v>
                </c:pt>
                <c:pt idx="88">
                  <c:v>123428.5714285714</c:v>
                </c:pt>
                <c:pt idx="89">
                  <c:v>230400.0</c:v>
                </c:pt>
                <c:pt idx="90">
                  <c:v>230400.0</c:v>
                </c:pt>
                <c:pt idx="91">
                  <c:v>230400.0</c:v>
                </c:pt>
                <c:pt idx="92">
                  <c:v>230400.0</c:v>
                </c:pt>
                <c:pt idx="93">
                  <c:v>230400.0</c:v>
                </c:pt>
                <c:pt idx="94">
                  <c:v>230400.0</c:v>
                </c:pt>
                <c:pt idx="95">
                  <c:v>230400.0</c:v>
                </c:pt>
                <c:pt idx="96">
                  <c:v>230400.0</c:v>
                </c:pt>
                <c:pt idx="97">
                  <c:v>230400.0</c:v>
                </c:pt>
                <c:pt idx="98">
                  <c:v>230400.0</c:v>
                </c:pt>
                <c:pt idx="99">
                  <c:v>230400.0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  <c:pt idx="13">
                  <c:v>384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384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38400.0</c:v>
                </c:pt>
                <c:pt idx="90">
                  <c:v>38400.0</c:v>
                </c:pt>
                <c:pt idx="91">
                  <c:v>38400.0</c:v>
                </c:pt>
                <c:pt idx="92">
                  <c:v>38400.0</c:v>
                </c:pt>
                <c:pt idx="93">
                  <c:v>38400.0</c:v>
                </c:pt>
                <c:pt idx="94">
                  <c:v>38400.0</c:v>
                </c:pt>
                <c:pt idx="95">
                  <c:v>38400.0</c:v>
                </c:pt>
                <c:pt idx="96">
                  <c:v>38400.0</c:v>
                </c:pt>
                <c:pt idx="97">
                  <c:v>38400.0</c:v>
                </c:pt>
                <c:pt idx="98">
                  <c:v>38400.0</c:v>
                </c:pt>
                <c:pt idx="99">
                  <c:v>38400.0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2144.616106820442</c:v>
                </c:pt>
                <c:pt idx="1">
                  <c:v>2144.616106820442</c:v>
                </c:pt>
                <c:pt idx="2">
                  <c:v>2144.616106820442</c:v>
                </c:pt>
                <c:pt idx="3">
                  <c:v>2144.616106820442</c:v>
                </c:pt>
                <c:pt idx="4">
                  <c:v>2144.616106820442</c:v>
                </c:pt>
                <c:pt idx="5">
                  <c:v>2144.616106820442</c:v>
                </c:pt>
                <c:pt idx="6">
                  <c:v>2144.616106820442</c:v>
                </c:pt>
                <c:pt idx="7">
                  <c:v>2144.616106820442</c:v>
                </c:pt>
                <c:pt idx="8">
                  <c:v>2144.616106820442</c:v>
                </c:pt>
                <c:pt idx="9">
                  <c:v>2144.616106820442</c:v>
                </c:pt>
                <c:pt idx="10">
                  <c:v>2144.616106820442</c:v>
                </c:pt>
                <c:pt idx="11">
                  <c:v>2144.616106820442</c:v>
                </c:pt>
                <c:pt idx="12">
                  <c:v>2144.616106820442</c:v>
                </c:pt>
                <c:pt idx="13">
                  <c:v>2144.616106820442</c:v>
                </c:pt>
                <c:pt idx="14">
                  <c:v>2144.616106820442</c:v>
                </c:pt>
                <c:pt idx="15">
                  <c:v>2144.616106820442</c:v>
                </c:pt>
                <c:pt idx="16">
                  <c:v>2144.616106820442</c:v>
                </c:pt>
                <c:pt idx="17">
                  <c:v>2144.616106820442</c:v>
                </c:pt>
                <c:pt idx="18">
                  <c:v>2144.616106820442</c:v>
                </c:pt>
                <c:pt idx="19">
                  <c:v>2144.616106820442</c:v>
                </c:pt>
                <c:pt idx="20">
                  <c:v>2144.616106820442</c:v>
                </c:pt>
                <c:pt idx="21">
                  <c:v>2144.616106820442</c:v>
                </c:pt>
                <c:pt idx="22">
                  <c:v>2144.616106820442</c:v>
                </c:pt>
                <c:pt idx="23">
                  <c:v>2144.616106820442</c:v>
                </c:pt>
                <c:pt idx="24">
                  <c:v>2144.616106820442</c:v>
                </c:pt>
                <c:pt idx="25">
                  <c:v>2144.616106820442</c:v>
                </c:pt>
                <c:pt idx="26">
                  <c:v>2144.616106820442</c:v>
                </c:pt>
                <c:pt idx="27">
                  <c:v>2144.616106820442</c:v>
                </c:pt>
                <c:pt idx="28">
                  <c:v>2144.616106820442</c:v>
                </c:pt>
                <c:pt idx="29">
                  <c:v>2248.884246815083</c:v>
                </c:pt>
                <c:pt idx="30">
                  <c:v>2248.884246815083</c:v>
                </c:pt>
                <c:pt idx="31">
                  <c:v>2248.884246815083</c:v>
                </c:pt>
                <c:pt idx="32">
                  <c:v>2248.884246815083</c:v>
                </c:pt>
                <c:pt idx="33">
                  <c:v>2248.884246815083</c:v>
                </c:pt>
                <c:pt idx="34">
                  <c:v>2248.884246815083</c:v>
                </c:pt>
                <c:pt idx="35">
                  <c:v>2248.884246815083</c:v>
                </c:pt>
                <c:pt idx="36">
                  <c:v>2248.884246815083</c:v>
                </c:pt>
                <c:pt idx="37">
                  <c:v>2248.884246815083</c:v>
                </c:pt>
                <c:pt idx="38">
                  <c:v>2248.884246815083</c:v>
                </c:pt>
                <c:pt idx="39">
                  <c:v>2248.884246815083</c:v>
                </c:pt>
                <c:pt idx="40">
                  <c:v>2248.884246815083</c:v>
                </c:pt>
                <c:pt idx="41">
                  <c:v>2248.884246815083</c:v>
                </c:pt>
                <c:pt idx="42">
                  <c:v>2248.884246815083</c:v>
                </c:pt>
                <c:pt idx="43">
                  <c:v>2248.884246815083</c:v>
                </c:pt>
                <c:pt idx="44">
                  <c:v>2248.884246815083</c:v>
                </c:pt>
                <c:pt idx="45">
                  <c:v>2248.884246815083</c:v>
                </c:pt>
                <c:pt idx="46">
                  <c:v>2248.884246815083</c:v>
                </c:pt>
                <c:pt idx="47">
                  <c:v>2248.884246815083</c:v>
                </c:pt>
                <c:pt idx="48">
                  <c:v>2248.884246815083</c:v>
                </c:pt>
                <c:pt idx="49">
                  <c:v>2248.884246815083</c:v>
                </c:pt>
                <c:pt idx="50">
                  <c:v>2248.884246815083</c:v>
                </c:pt>
                <c:pt idx="51">
                  <c:v>2248.884246815083</c:v>
                </c:pt>
                <c:pt idx="52">
                  <c:v>2248.884246815083</c:v>
                </c:pt>
                <c:pt idx="53">
                  <c:v>2248.884246815083</c:v>
                </c:pt>
                <c:pt idx="54">
                  <c:v>2248.884246815083</c:v>
                </c:pt>
                <c:pt idx="55">
                  <c:v>2248.884246815083</c:v>
                </c:pt>
                <c:pt idx="56">
                  <c:v>2248.884246815083</c:v>
                </c:pt>
                <c:pt idx="57">
                  <c:v>2248.884246815083</c:v>
                </c:pt>
                <c:pt idx="58">
                  <c:v>2248.884246815083</c:v>
                </c:pt>
                <c:pt idx="59">
                  <c:v>2248.884246815083</c:v>
                </c:pt>
                <c:pt idx="60">
                  <c:v>2248.884246815083</c:v>
                </c:pt>
                <c:pt idx="61">
                  <c:v>2248.884246815083</c:v>
                </c:pt>
                <c:pt idx="62">
                  <c:v>2248.884246815083</c:v>
                </c:pt>
                <c:pt idx="63">
                  <c:v>2248.884246815083</c:v>
                </c:pt>
                <c:pt idx="64">
                  <c:v>2248.884246815083</c:v>
                </c:pt>
                <c:pt idx="65">
                  <c:v>2248.884246815083</c:v>
                </c:pt>
                <c:pt idx="66">
                  <c:v>2248.884246815083</c:v>
                </c:pt>
                <c:pt idx="67">
                  <c:v>2248.884246815083</c:v>
                </c:pt>
                <c:pt idx="68">
                  <c:v>2248.884246815083</c:v>
                </c:pt>
                <c:pt idx="69">
                  <c:v>2248.884246815083</c:v>
                </c:pt>
                <c:pt idx="70">
                  <c:v>2248.884246815083</c:v>
                </c:pt>
                <c:pt idx="71">
                  <c:v>1804.242158377652</c:v>
                </c:pt>
                <c:pt idx="72">
                  <c:v>1804.242158377652</c:v>
                </c:pt>
                <c:pt idx="73">
                  <c:v>1804.242158377652</c:v>
                </c:pt>
                <c:pt idx="74">
                  <c:v>1804.242158377652</c:v>
                </c:pt>
                <c:pt idx="75">
                  <c:v>1804.242158377652</c:v>
                </c:pt>
                <c:pt idx="76">
                  <c:v>1804.242158377652</c:v>
                </c:pt>
                <c:pt idx="77">
                  <c:v>1804.242158377652</c:v>
                </c:pt>
                <c:pt idx="78">
                  <c:v>1804.242158377652</c:v>
                </c:pt>
                <c:pt idx="79">
                  <c:v>1804.242158377652</c:v>
                </c:pt>
                <c:pt idx="80">
                  <c:v>1804.242158377652</c:v>
                </c:pt>
                <c:pt idx="81">
                  <c:v>1804.242158377652</c:v>
                </c:pt>
                <c:pt idx="82">
                  <c:v>1804.242158377652</c:v>
                </c:pt>
                <c:pt idx="83">
                  <c:v>1804.242158377652</c:v>
                </c:pt>
                <c:pt idx="84">
                  <c:v>1804.242158377652</c:v>
                </c:pt>
                <c:pt idx="85">
                  <c:v>1804.242158377652</c:v>
                </c:pt>
                <c:pt idx="86">
                  <c:v>1804.242158377652</c:v>
                </c:pt>
                <c:pt idx="87">
                  <c:v>1804.242158377652</c:v>
                </c:pt>
                <c:pt idx="88">
                  <c:v>1804.242158377652</c:v>
                </c:pt>
                <c:pt idx="89">
                  <c:v>561.9073105997282</c:v>
                </c:pt>
                <c:pt idx="90">
                  <c:v>561.9073105997282</c:v>
                </c:pt>
                <c:pt idx="91">
                  <c:v>561.9073105997282</c:v>
                </c:pt>
                <c:pt idx="92">
                  <c:v>561.9073105997282</c:v>
                </c:pt>
                <c:pt idx="93">
                  <c:v>561.9073105997282</c:v>
                </c:pt>
                <c:pt idx="94">
                  <c:v>561.9073105997282</c:v>
                </c:pt>
                <c:pt idx="95">
                  <c:v>561.9073105997282</c:v>
                </c:pt>
                <c:pt idx="96">
                  <c:v>561.9073105997282</c:v>
                </c:pt>
                <c:pt idx="97">
                  <c:v>561.9073105997282</c:v>
                </c:pt>
                <c:pt idx="98">
                  <c:v>561.9073105997282</c:v>
                </c:pt>
                <c:pt idx="99">
                  <c:v>561.9073105997282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15840.0</c:v>
                </c:pt>
                <c:pt idx="16">
                  <c:v>15840.0</c:v>
                </c:pt>
                <c:pt idx="17">
                  <c:v>15840.0</c:v>
                </c:pt>
                <c:pt idx="18">
                  <c:v>15840.0</c:v>
                </c:pt>
                <c:pt idx="19">
                  <c:v>15840.0</c:v>
                </c:pt>
                <c:pt idx="20">
                  <c:v>15840.0</c:v>
                </c:pt>
                <c:pt idx="21">
                  <c:v>15840.0</c:v>
                </c:pt>
                <c:pt idx="22">
                  <c:v>15840.0</c:v>
                </c:pt>
                <c:pt idx="23">
                  <c:v>15840.0</c:v>
                </c:pt>
                <c:pt idx="24">
                  <c:v>15840.0</c:v>
                </c:pt>
                <c:pt idx="25">
                  <c:v>15840.0</c:v>
                </c:pt>
                <c:pt idx="26">
                  <c:v>15840.0</c:v>
                </c:pt>
                <c:pt idx="27">
                  <c:v>15840.0</c:v>
                </c:pt>
                <c:pt idx="28">
                  <c:v>15840.0</c:v>
                </c:pt>
                <c:pt idx="29">
                  <c:v>32640.0</c:v>
                </c:pt>
                <c:pt idx="30">
                  <c:v>32640.0</c:v>
                </c:pt>
                <c:pt idx="31">
                  <c:v>32640.0</c:v>
                </c:pt>
                <c:pt idx="32">
                  <c:v>32640.0</c:v>
                </c:pt>
                <c:pt idx="33">
                  <c:v>32640.0</c:v>
                </c:pt>
                <c:pt idx="34">
                  <c:v>32640.0</c:v>
                </c:pt>
                <c:pt idx="35">
                  <c:v>32640.0</c:v>
                </c:pt>
                <c:pt idx="36">
                  <c:v>32640.0</c:v>
                </c:pt>
                <c:pt idx="37">
                  <c:v>32640.0</c:v>
                </c:pt>
                <c:pt idx="38">
                  <c:v>32640.0</c:v>
                </c:pt>
                <c:pt idx="39">
                  <c:v>32640.0</c:v>
                </c:pt>
                <c:pt idx="40">
                  <c:v>32640.0</c:v>
                </c:pt>
                <c:pt idx="41">
                  <c:v>32640.0</c:v>
                </c:pt>
                <c:pt idx="42">
                  <c:v>32640.0</c:v>
                </c:pt>
                <c:pt idx="43">
                  <c:v>32640.0</c:v>
                </c:pt>
                <c:pt idx="44">
                  <c:v>32640.0</c:v>
                </c:pt>
                <c:pt idx="45">
                  <c:v>32640.0</c:v>
                </c:pt>
                <c:pt idx="46">
                  <c:v>32640.0</c:v>
                </c:pt>
                <c:pt idx="47">
                  <c:v>32640.0</c:v>
                </c:pt>
                <c:pt idx="48">
                  <c:v>32640.0</c:v>
                </c:pt>
                <c:pt idx="49">
                  <c:v>32640.0</c:v>
                </c:pt>
                <c:pt idx="50">
                  <c:v>32640.0</c:v>
                </c:pt>
                <c:pt idx="51">
                  <c:v>32640.0</c:v>
                </c:pt>
                <c:pt idx="52">
                  <c:v>32640.0</c:v>
                </c:pt>
                <c:pt idx="53">
                  <c:v>32640.0</c:v>
                </c:pt>
                <c:pt idx="54">
                  <c:v>32640.0</c:v>
                </c:pt>
                <c:pt idx="55">
                  <c:v>32640.0</c:v>
                </c:pt>
                <c:pt idx="56">
                  <c:v>32640.0</c:v>
                </c:pt>
                <c:pt idx="57">
                  <c:v>32640.0</c:v>
                </c:pt>
                <c:pt idx="58">
                  <c:v>32640.0</c:v>
                </c:pt>
                <c:pt idx="59">
                  <c:v>32640.0</c:v>
                </c:pt>
                <c:pt idx="60">
                  <c:v>32640.0</c:v>
                </c:pt>
                <c:pt idx="61">
                  <c:v>32640.0</c:v>
                </c:pt>
                <c:pt idx="62">
                  <c:v>32640.0</c:v>
                </c:pt>
                <c:pt idx="63">
                  <c:v>32640.0</c:v>
                </c:pt>
                <c:pt idx="64">
                  <c:v>32640.0</c:v>
                </c:pt>
                <c:pt idx="65">
                  <c:v>32640.0</c:v>
                </c:pt>
                <c:pt idx="66">
                  <c:v>32640.0</c:v>
                </c:pt>
                <c:pt idx="67">
                  <c:v>32640.0</c:v>
                </c:pt>
                <c:pt idx="68">
                  <c:v>32640.0</c:v>
                </c:pt>
                <c:pt idx="69">
                  <c:v>32640.0</c:v>
                </c:pt>
                <c:pt idx="70">
                  <c:v>32640.0</c:v>
                </c:pt>
                <c:pt idx="71">
                  <c:v>9600.0</c:v>
                </c:pt>
                <c:pt idx="72">
                  <c:v>9600.0</c:v>
                </c:pt>
                <c:pt idx="73">
                  <c:v>9600.0</c:v>
                </c:pt>
                <c:pt idx="74">
                  <c:v>9600.0</c:v>
                </c:pt>
                <c:pt idx="75">
                  <c:v>9600.0</c:v>
                </c:pt>
                <c:pt idx="76">
                  <c:v>9600.0</c:v>
                </c:pt>
                <c:pt idx="77">
                  <c:v>9600.0</c:v>
                </c:pt>
                <c:pt idx="78">
                  <c:v>9600.0</c:v>
                </c:pt>
                <c:pt idx="79">
                  <c:v>9600.0</c:v>
                </c:pt>
                <c:pt idx="80">
                  <c:v>9600.0</c:v>
                </c:pt>
                <c:pt idx="81">
                  <c:v>9600.0</c:v>
                </c:pt>
                <c:pt idx="82">
                  <c:v>9600.0</c:v>
                </c:pt>
                <c:pt idx="83">
                  <c:v>9600.0</c:v>
                </c:pt>
                <c:pt idx="84">
                  <c:v>9600.0</c:v>
                </c:pt>
                <c:pt idx="85">
                  <c:v>9600.0</c:v>
                </c:pt>
                <c:pt idx="86">
                  <c:v>9600.0</c:v>
                </c:pt>
                <c:pt idx="87">
                  <c:v>9600.0</c:v>
                </c:pt>
                <c:pt idx="88">
                  <c:v>9600.0</c:v>
                </c:pt>
                <c:pt idx="89">
                  <c:v>13440.0</c:v>
                </c:pt>
                <c:pt idx="90">
                  <c:v>13440.0</c:v>
                </c:pt>
                <c:pt idx="91">
                  <c:v>13440.0</c:v>
                </c:pt>
                <c:pt idx="92">
                  <c:v>13440.0</c:v>
                </c:pt>
                <c:pt idx="93">
                  <c:v>13440.0</c:v>
                </c:pt>
                <c:pt idx="94">
                  <c:v>13440.0</c:v>
                </c:pt>
                <c:pt idx="95">
                  <c:v>13440.0</c:v>
                </c:pt>
                <c:pt idx="96">
                  <c:v>13440.0</c:v>
                </c:pt>
                <c:pt idx="97">
                  <c:v>13440.0</c:v>
                </c:pt>
                <c:pt idx="98">
                  <c:v>13440.0</c:v>
                </c:pt>
                <c:pt idx="99">
                  <c:v>13440.0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850.0</c:v>
                </c:pt>
                <c:pt idx="30">
                  <c:v>850.0</c:v>
                </c:pt>
                <c:pt idx="31">
                  <c:v>850.0</c:v>
                </c:pt>
                <c:pt idx="32">
                  <c:v>850.0</c:v>
                </c:pt>
                <c:pt idx="33">
                  <c:v>850.0</c:v>
                </c:pt>
                <c:pt idx="34">
                  <c:v>850.0</c:v>
                </c:pt>
                <c:pt idx="35">
                  <c:v>850.0</c:v>
                </c:pt>
                <c:pt idx="36">
                  <c:v>850.0</c:v>
                </c:pt>
                <c:pt idx="37">
                  <c:v>850.0</c:v>
                </c:pt>
                <c:pt idx="38">
                  <c:v>850.0</c:v>
                </c:pt>
                <c:pt idx="39">
                  <c:v>850.0</c:v>
                </c:pt>
                <c:pt idx="40">
                  <c:v>850.0</c:v>
                </c:pt>
                <c:pt idx="41">
                  <c:v>850.0</c:v>
                </c:pt>
                <c:pt idx="42">
                  <c:v>850.0</c:v>
                </c:pt>
                <c:pt idx="43">
                  <c:v>850.0</c:v>
                </c:pt>
                <c:pt idx="44">
                  <c:v>850.0</c:v>
                </c:pt>
                <c:pt idx="45">
                  <c:v>850.0</c:v>
                </c:pt>
                <c:pt idx="46">
                  <c:v>850.0</c:v>
                </c:pt>
                <c:pt idx="47">
                  <c:v>850.0</c:v>
                </c:pt>
                <c:pt idx="48">
                  <c:v>850.0</c:v>
                </c:pt>
                <c:pt idx="49">
                  <c:v>850.0</c:v>
                </c:pt>
                <c:pt idx="50">
                  <c:v>850.0</c:v>
                </c:pt>
                <c:pt idx="51">
                  <c:v>850.0</c:v>
                </c:pt>
                <c:pt idx="52">
                  <c:v>850.0</c:v>
                </c:pt>
                <c:pt idx="53">
                  <c:v>850.0</c:v>
                </c:pt>
                <c:pt idx="54">
                  <c:v>850.0</c:v>
                </c:pt>
                <c:pt idx="55">
                  <c:v>850.0</c:v>
                </c:pt>
                <c:pt idx="56">
                  <c:v>850.0</c:v>
                </c:pt>
                <c:pt idx="57">
                  <c:v>850.0</c:v>
                </c:pt>
                <c:pt idx="58">
                  <c:v>850.0</c:v>
                </c:pt>
                <c:pt idx="59">
                  <c:v>850.0</c:v>
                </c:pt>
                <c:pt idx="60">
                  <c:v>850.0</c:v>
                </c:pt>
                <c:pt idx="61">
                  <c:v>850.0</c:v>
                </c:pt>
                <c:pt idx="62">
                  <c:v>850.0</c:v>
                </c:pt>
                <c:pt idx="63">
                  <c:v>850.0</c:v>
                </c:pt>
                <c:pt idx="64">
                  <c:v>850.0</c:v>
                </c:pt>
                <c:pt idx="65">
                  <c:v>850.0</c:v>
                </c:pt>
                <c:pt idx="66">
                  <c:v>850.0</c:v>
                </c:pt>
                <c:pt idx="67">
                  <c:v>850.0</c:v>
                </c:pt>
                <c:pt idx="68">
                  <c:v>850.0</c:v>
                </c:pt>
                <c:pt idx="69">
                  <c:v>850.0</c:v>
                </c:pt>
                <c:pt idx="70">
                  <c:v>850.0</c:v>
                </c:pt>
                <c:pt idx="71">
                  <c:v>1542.857142857143</c:v>
                </c:pt>
                <c:pt idx="72">
                  <c:v>1542.857142857143</c:v>
                </c:pt>
                <c:pt idx="73">
                  <c:v>1542.857142857143</c:v>
                </c:pt>
                <c:pt idx="74">
                  <c:v>1542.857142857143</c:v>
                </c:pt>
                <c:pt idx="75">
                  <c:v>1542.857142857143</c:v>
                </c:pt>
                <c:pt idx="76">
                  <c:v>1542.857142857143</c:v>
                </c:pt>
                <c:pt idx="77">
                  <c:v>1542.857142857143</c:v>
                </c:pt>
                <c:pt idx="78">
                  <c:v>1542.857142857143</c:v>
                </c:pt>
                <c:pt idx="79">
                  <c:v>1542.857142857143</c:v>
                </c:pt>
                <c:pt idx="80">
                  <c:v>1542.857142857143</c:v>
                </c:pt>
                <c:pt idx="81">
                  <c:v>1542.857142857143</c:v>
                </c:pt>
                <c:pt idx="82">
                  <c:v>1542.857142857143</c:v>
                </c:pt>
                <c:pt idx="83">
                  <c:v>1542.857142857143</c:v>
                </c:pt>
                <c:pt idx="84">
                  <c:v>1542.857142857143</c:v>
                </c:pt>
                <c:pt idx="85">
                  <c:v>1542.857142857143</c:v>
                </c:pt>
                <c:pt idx="86">
                  <c:v>1542.857142857143</c:v>
                </c:pt>
                <c:pt idx="87">
                  <c:v>1542.857142857143</c:v>
                </c:pt>
                <c:pt idx="88">
                  <c:v>1542.857142857143</c:v>
                </c:pt>
                <c:pt idx="89">
                  <c:v>10560.0</c:v>
                </c:pt>
                <c:pt idx="90">
                  <c:v>10560.0</c:v>
                </c:pt>
                <c:pt idx="91">
                  <c:v>10560.0</c:v>
                </c:pt>
                <c:pt idx="92">
                  <c:v>10560.0</c:v>
                </c:pt>
                <c:pt idx="93">
                  <c:v>10560.0</c:v>
                </c:pt>
                <c:pt idx="94">
                  <c:v>10560.0</c:v>
                </c:pt>
                <c:pt idx="95">
                  <c:v>10560.0</c:v>
                </c:pt>
                <c:pt idx="96">
                  <c:v>10560.0</c:v>
                </c:pt>
                <c:pt idx="97">
                  <c:v>10560.0</c:v>
                </c:pt>
                <c:pt idx="98">
                  <c:v>10560.0</c:v>
                </c:pt>
                <c:pt idx="99">
                  <c:v>10560.0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8935224"/>
        <c:axId val="-20289318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21342.09467365995</c:v>
                </c:pt>
                <c:pt idx="1">
                  <c:v>21342.09467365995</c:v>
                </c:pt>
                <c:pt idx="2">
                  <c:v>21342.09467365995</c:v>
                </c:pt>
                <c:pt idx="3">
                  <c:v>21342.09467365995</c:v>
                </c:pt>
                <c:pt idx="4">
                  <c:v>21342.09467365995</c:v>
                </c:pt>
                <c:pt idx="5">
                  <c:v>21342.09467365995</c:v>
                </c:pt>
                <c:pt idx="6">
                  <c:v>21342.09467365995</c:v>
                </c:pt>
                <c:pt idx="7">
                  <c:v>21342.09467365995</c:v>
                </c:pt>
                <c:pt idx="8">
                  <c:v>21342.09467365995</c:v>
                </c:pt>
                <c:pt idx="9">
                  <c:v>21342.09467365995</c:v>
                </c:pt>
                <c:pt idx="10">
                  <c:v>21342.09467365995</c:v>
                </c:pt>
                <c:pt idx="11">
                  <c:v>21342.09467365995</c:v>
                </c:pt>
                <c:pt idx="12">
                  <c:v>21342.09467365995</c:v>
                </c:pt>
                <c:pt idx="13">
                  <c:v>21342.09467365995</c:v>
                </c:pt>
                <c:pt idx="14">
                  <c:v>21342.09467365995</c:v>
                </c:pt>
                <c:pt idx="15">
                  <c:v>21342.09467365995</c:v>
                </c:pt>
                <c:pt idx="16">
                  <c:v>21342.09467365995</c:v>
                </c:pt>
                <c:pt idx="17">
                  <c:v>21342.09467365995</c:v>
                </c:pt>
                <c:pt idx="18">
                  <c:v>21342.09467365995</c:v>
                </c:pt>
                <c:pt idx="19">
                  <c:v>21342.09467365995</c:v>
                </c:pt>
                <c:pt idx="20">
                  <c:v>21342.09467365995</c:v>
                </c:pt>
                <c:pt idx="21">
                  <c:v>21342.09467365995</c:v>
                </c:pt>
                <c:pt idx="22">
                  <c:v>21342.09467365995</c:v>
                </c:pt>
                <c:pt idx="23">
                  <c:v>21342.09467365995</c:v>
                </c:pt>
                <c:pt idx="24">
                  <c:v>21342.09467365995</c:v>
                </c:pt>
                <c:pt idx="25">
                  <c:v>21342.09467365995</c:v>
                </c:pt>
                <c:pt idx="26">
                  <c:v>21342.09467365995</c:v>
                </c:pt>
                <c:pt idx="27">
                  <c:v>21342.09467365995</c:v>
                </c:pt>
                <c:pt idx="28">
                  <c:v>21342.09467365995</c:v>
                </c:pt>
                <c:pt idx="29">
                  <c:v>21342.09467365995</c:v>
                </c:pt>
                <c:pt idx="30">
                  <c:v>21342.09467365995</c:v>
                </c:pt>
                <c:pt idx="31">
                  <c:v>21342.09467365995</c:v>
                </c:pt>
                <c:pt idx="32">
                  <c:v>21342.09467365995</c:v>
                </c:pt>
                <c:pt idx="33">
                  <c:v>21342.09467365995</c:v>
                </c:pt>
                <c:pt idx="34">
                  <c:v>21342.09467365995</c:v>
                </c:pt>
                <c:pt idx="35">
                  <c:v>21342.09467365995</c:v>
                </c:pt>
                <c:pt idx="36">
                  <c:v>21342.09467365995</c:v>
                </c:pt>
                <c:pt idx="37">
                  <c:v>21342.09467365995</c:v>
                </c:pt>
                <c:pt idx="38">
                  <c:v>21342.09467365995</c:v>
                </c:pt>
                <c:pt idx="39">
                  <c:v>21342.09467365995</c:v>
                </c:pt>
                <c:pt idx="40">
                  <c:v>21342.09467365995</c:v>
                </c:pt>
                <c:pt idx="41">
                  <c:v>21342.09467365995</c:v>
                </c:pt>
                <c:pt idx="42">
                  <c:v>21342.09467365995</c:v>
                </c:pt>
                <c:pt idx="43">
                  <c:v>21342.09467365995</c:v>
                </c:pt>
                <c:pt idx="44">
                  <c:v>21342.09467365995</c:v>
                </c:pt>
                <c:pt idx="45">
                  <c:v>21342.09467365995</c:v>
                </c:pt>
                <c:pt idx="46">
                  <c:v>21342.09467365995</c:v>
                </c:pt>
                <c:pt idx="47">
                  <c:v>21342.09467365995</c:v>
                </c:pt>
                <c:pt idx="48">
                  <c:v>21342.09467365995</c:v>
                </c:pt>
                <c:pt idx="49">
                  <c:v>21342.09467365995</c:v>
                </c:pt>
                <c:pt idx="50">
                  <c:v>21342.09467365995</c:v>
                </c:pt>
                <c:pt idx="51">
                  <c:v>21342.09467365995</c:v>
                </c:pt>
                <c:pt idx="52">
                  <c:v>21342.09467365995</c:v>
                </c:pt>
                <c:pt idx="53">
                  <c:v>21342.09467365995</c:v>
                </c:pt>
                <c:pt idx="54">
                  <c:v>21342.09467365995</c:v>
                </c:pt>
                <c:pt idx="55">
                  <c:v>21342.09467365995</c:v>
                </c:pt>
                <c:pt idx="56">
                  <c:v>21342.09467365995</c:v>
                </c:pt>
                <c:pt idx="57">
                  <c:v>21342.09467365995</c:v>
                </c:pt>
                <c:pt idx="58">
                  <c:v>21342.09467365995</c:v>
                </c:pt>
                <c:pt idx="59">
                  <c:v>21342.09467365995</c:v>
                </c:pt>
                <c:pt idx="60">
                  <c:v>21342.09467365995</c:v>
                </c:pt>
                <c:pt idx="61">
                  <c:v>21342.09467365995</c:v>
                </c:pt>
                <c:pt idx="62">
                  <c:v>21342.09467365995</c:v>
                </c:pt>
                <c:pt idx="63">
                  <c:v>21342.09467365995</c:v>
                </c:pt>
                <c:pt idx="64">
                  <c:v>21342.09467365995</c:v>
                </c:pt>
                <c:pt idx="65">
                  <c:v>21342.09467365995</c:v>
                </c:pt>
                <c:pt idx="66">
                  <c:v>21342.09467365995</c:v>
                </c:pt>
                <c:pt idx="67">
                  <c:v>21342.09467365995</c:v>
                </c:pt>
                <c:pt idx="68">
                  <c:v>21342.09467365995</c:v>
                </c:pt>
                <c:pt idx="69">
                  <c:v>21342.09467365995</c:v>
                </c:pt>
                <c:pt idx="70">
                  <c:v>21342.09467365995</c:v>
                </c:pt>
                <c:pt idx="71">
                  <c:v>21342.09467365995</c:v>
                </c:pt>
                <c:pt idx="72">
                  <c:v>21342.09467365995</c:v>
                </c:pt>
                <c:pt idx="73">
                  <c:v>21342.09467365995</c:v>
                </c:pt>
                <c:pt idx="74">
                  <c:v>21342.09467365995</c:v>
                </c:pt>
                <c:pt idx="75">
                  <c:v>21342.09467365995</c:v>
                </c:pt>
                <c:pt idx="76">
                  <c:v>21342.09467365995</c:v>
                </c:pt>
                <c:pt idx="77">
                  <c:v>21342.09467365995</c:v>
                </c:pt>
                <c:pt idx="78">
                  <c:v>21342.09467365995</c:v>
                </c:pt>
                <c:pt idx="79">
                  <c:v>21342.09467365995</c:v>
                </c:pt>
                <c:pt idx="80">
                  <c:v>21342.09467365995</c:v>
                </c:pt>
                <c:pt idx="81">
                  <c:v>21342.09467365995</c:v>
                </c:pt>
                <c:pt idx="82">
                  <c:v>21342.09467365995</c:v>
                </c:pt>
                <c:pt idx="83">
                  <c:v>21342.09467365995</c:v>
                </c:pt>
                <c:pt idx="84">
                  <c:v>21342.09467365995</c:v>
                </c:pt>
                <c:pt idx="85">
                  <c:v>21342.09467365995</c:v>
                </c:pt>
                <c:pt idx="86">
                  <c:v>21342.09467365995</c:v>
                </c:pt>
                <c:pt idx="87">
                  <c:v>21342.09467365995</c:v>
                </c:pt>
                <c:pt idx="88">
                  <c:v>21342.09467365995</c:v>
                </c:pt>
                <c:pt idx="89">
                  <c:v>21342.09467365995</c:v>
                </c:pt>
                <c:pt idx="90">
                  <c:v>21342.09467365995</c:v>
                </c:pt>
                <c:pt idx="91">
                  <c:v>21342.09467365995</c:v>
                </c:pt>
                <c:pt idx="92">
                  <c:v>21342.09467365995</c:v>
                </c:pt>
                <c:pt idx="93">
                  <c:v>21342.09467365995</c:v>
                </c:pt>
                <c:pt idx="94">
                  <c:v>21342.09467365995</c:v>
                </c:pt>
                <c:pt idx="95">
                  <c:v>21342.09467365995</c:v>
                </c:pt>
                <c:pt idx="96">
                  <c:v>21342.09467365995</c:v>
                </c:pt>
                <c:pt idx="97">
                  <c:v>21342.09467365995</c:v>
                </c:pt>
                <c:pt idx="98">
                  <c:v>21342.09467365995</c:v>
                </c:pt>
                <c:pt idx="99">
                  <c:v>21342.09467365995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35224"/>
        <c:axId val="-20289318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34685.74918362715</c:v>
                </c:pt>
                <c:pt idx="3">
                  <c:v>35021.95319085785</c:v>
                </c:pt>
                <c:pt idx="4">
                  <c:v>35358.15719808854</c:v>
                </c:pt>
                <c:pt idx="5">
                  <c:v>35694.36120531924</c:v>
                </c:pt>
                <c:pt idx="6">
                  <c:v>36030.56521254994</c:v>
                </c:pt>
                <c:pt idx="7">
                  <c:v>36366.76921978063</c:v>
                </c:pt>
                <c:pt idx="8">
                  <c:v>36702.97322701133</c:v>
                </c:pt>
                <c:pt idx="9">
                  <c:v>37039.17723424202</c:v>
                </c:pt>
                <c:pt idx="10">
                  <c:v>37375.38124147272</c:v>
                </c:pt>
                <c:pt idx="11">
                  <c:v>37711.58524870342</c:v>
                </c:pt>
                <c:pt idx="12">
                  <c:v>38047.78925593412</c:v>
                </c:pt>
                <c:pt idx="13">
                  <c:v>38383.99326316481</c:v>
                </c:pt>
                <c:pt idx="14">
                  <c:v>38720.19727039551</c:v>
                </c:pt>
                <c:pt idx="15">
                  <c:v>39056.40127762621</c:v>
                </c:pt>
                <c:pt idx="16">
                  <c:v>39392.6052848569</c:v>
                </c:pt>
                <c:pt idx="17">
                  <c:v>39728.8092920876</c:v>
                </c:pt>
                <c:pt idx="18">
                  <c:v>40065.0132993183</c:v>
                </c:pt>
                <c:pt idx="19">
                  <c:v>40401.217306549</c:v>
                </c:pt>
                <c:pt idx="20">
                  <c:v>40737.42131377969</c:v>
                </c:pt>
                <c:pt idx="21">
                  <c:v>41073.62532101039</c:v>
                </c:pt>
                <c:pt idx="22">
                  <c:v>41409.82932824108</c:v>
                </c:pt>
                <c:pt idx="23">
                  <c:v>41746.03333547178</c:v>
                </c:pt>
                <c:pt idx="24">
                  <c:v>42082.23734270247</c:v>
                </c:pt>
                <c:pt idx="25">
                  <c:v>42418.44134993317</c:v>
                </c:pt>
                <c:pt idx="26">
                  <c:v>42754.64535716387</c:v>
                </c:pt>
                <c:pt idx="27">
                  <c:v>43090.84936439456</c:v>
                </c:pt>
                <c:pt idx="28">
                  <c:v>43427.05337162526</c:v>
                </c:pt>
                <c:pt idx="29">
                  <c:v>43763.25737885596</c:v>
                </c:pt>
                <c:pt idx="30">
                  <c:v>44099.46138608665</c:v>
                </c:pt>
                <c:pt idx="31">
                  <c:v>44435.66539331735</c:v>
                </c:pt>
                <c:pt idx="32">
                  <c:v>44771.86940054805</c:v>
                </c:pt>
                <c:pt idx="33">
                  <c:v>45108.07340777875</c:v>
                </c:pt>
                <c:pt idx="34">
                  <c:v>45444.27741500944</c:v>
                </c:pt>
                <c:pt idx="35">
                  <c:v>45780.48142224014</c:v>
                </c:pt>
                <c:pt idx="36">
                  <c:v>46116.68542947083</c:v>
                </c:pt>
                <c:pt idx="37">
                  <c:v>46452.88943670153</c:v>
                </c:pt>
                <c:pt idx="38">
                  <c:v>49951.00220932874</c:v>
                </c:pt>
                <c:pt idx="39">
                  <c:v>53449.11498195595</c:v>
                </c:pt>
                <c:pt idx="40">
                  <c:v>56947.22775458316</c:v>
                </c:pt>
                <c:pt idx="41">
                  <c:v>60445.34052721036</c:v>
                </c:pt>
                <c:pt idx="42">
                  <c:v>63943.45329983757</c:v>
                </c:pt>
                <c:pt idx="43">
                  <c:v>67441.56607246478</c:v>
                </c:pt>
                <c:pt idx="44">
                  <c:v>70939.67884509198</c:v>
                </c:pt>
                <c:pt idx="45">
                  <c:v>74437.79161771919</c:v>
                </c:pt>
                <c:pt idx="46">
                  <c:v>77935.9043903464</c:v>
                </c:pt>
                <c:pt idx="47">
                  <c:v>81434.01716297361</c:v>
                </c:pt>
                <c:pt idx="48">
                  <c:v>84932.12993560082</c:v>
                </c:pt>
                <c:pt idx="49">
                  <c:v>88430.24270822803</c:v>
                </c:pt>
                <c:pt idx="50">
                  <c:v>91928.35548085524</c:v>
                </c:pt>
                <c:pt idx="51">
                  <c:v>95426.46825348245</c:v>
                </c:pt>
                <c:pt idx="52">
                  <c:v>98924.58102610966</c:v>
                </c:pt>
                <c:pt idx="53">
                  <c:v>102422.6937987369</c:v>
                </c:pt>
                <c:pt idx="54">
                  <c:v>105920.8065713641</c:v>
                </c:pt>
                <c:pt idx="55">
                  <c:v>109418.9193439913</c:v>
                </c:pt>
                <c:pt idx="56">
                  <c:v>112917.0321166185</c:v>
                </c:pt>
                <c:pt idx="57">
                  <c:v>116415.1448892457</c:v>
                </c:pt>
                <c:pt idx="58">
                  <c:v>119913.2576618729</c:v>
                </c:pt>
                <c:pt idx="59">
                  <c:v>123411.3704345001</c:v>
                </c:pt>
                <c:pt idx="60">
                  <c:v>126909.4832071273</c:v>
                </c:pt>
                <c:pt idx="61">
                  <c:v>130407.5959797545</c:v>
                </c:pt>
                <c:pt idx="62">
                  <c:v>133905.7087523817</c:v>
                </c:pt>
                <c:pt idx="63">
                  <c:v>137403.8215250089</c:v>
                </c:pt>
                <c:pt idx="64">
                  <c:v>140901.9342976362</c:v>
                </c:pt>
                <c:pt idx="65">
                  <c:v>144400.0470702634</c:v>
                </c:pt>
                <c:pt idx="66">
                  <c:v>147898.1598428906</c:v>
                </c:pt>
                <c:pt idx="67">
                  <c:v>151396.2726155178</c:v>
                </c:pt>
                <c:pt idx="68">
                  <c:v>164977.1038133355</c:v>
                </c:pt>
                <c:pt idx="69">
                  <c:v>178557.9350111532</c:v>
                </c:pt>
                <c:pt idx="70">
                  <c:v>192138.7662089709</c:v>
                </c:pt>
                <c:pt idx="71">
                  <c:v>205719.5974067886</c:v>
                </c:pt>
                <c:pt idx="72">
                  <c:v>219300.4286046062</c:v>
                </c:pt>
                <c:pt idx="73">
                  <c:v>232881.259802424</c:v>
                </c:pt>
                <c:pt idx="74">
                  <c:v>246462.0910002417</c:v>
                </c:pt>
                <c:pt idx="75">
                  <c:v>260042.9221980594</c:v>
                </c:pt>
                <c:pt idx="76">
                  <c:v>273623.7533958771</c:v>
                </c:pt>
                <c:pt idx="77">
                  <c:v>287204.5845936947</c:v>
                </c:pt>
                <c:pt idx="78">
                  <c:v>300785.4157915125</c:v>
                </c:pt>
                <c:pt idx="79">
                  <c:v>314366.2469893302</c:v>
                </c:pt>
                <c:pt idx="80">
                  <c:v>327947.0781871479</c:v>
                </c:pt>
                <c:pt idx="81">
                  <c:v>341527.9093849655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935224"/>
        <c:axId val="-2028931864"/>
      </c:scatterChart>
      <c:catAx>
        <c:axId val="-2028935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8931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8931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8935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744.450938941488</c:v>
                </c:pt>
                <c:pt idx="1">
                  <c:v>744.450938941488</c:v>
                </c:pt>
                <c:pt idx="2">
                  <c:v>744.450938941488</c:v>
                </c:pt>
                <c:pt idx="3">
                  <c:v>744.450938941488</c:v>
                </c:pt>
                <c:pt idx="4">
                  <c:v>744.450938941488</c:v>
                </c:pt>
                <c:pt idx="5">
                  <c:v>744.450938941488</c:v>
                </c:pt>
                <c:pt idx="6">
                  <c:v>744.450938941488</c:v>
                </c:pt>
                <c:pt idx="7">
                  <c:v>744.450938941488</c:v>
                </c:pt>
                <c:pt idx="8">
                  <c:v>744.450938941488</c:v>
                </c:pt>
                <c:pt idx="9">
                  <c:v>744.450938941488</c:v>
                </c:pt>
                <c:pt idx="10">
                  <c:v>744.450938941488</c:v>
                </c:pt>
                <c:pt idx="11">
                  <c:v>744.450938941488</c:v>
                </c:pt>
                <c:pt idx="12">
                  <c:v>744.450938941488</c:v>
                </c:pt>
                <c:pt idx="13">
                  <c:v>744.450938941488</c:v>
                </c:pt>
                <c:pt idx="14">
                  <c:v>744.450938941488</c:v>
                </c:pt>
                <c:pt idx="15">
                  <c:v>752.0998104263522</c:v>
                </c:pt>
                <c:pt idx="16">
                  <c:v>767.3975533960811</c:v>
                </c:pt>
                <c:pt idx="17">
                  <c:v>782.6952963658098</c:v>
                </c:pt>
                <c:pt idx="18">
                  <c:v>797.9930393355384</c:v>
                </c:pt>
                <c:pt idx="19">
                  <c:v>813.2907823052672</c:v>
                </c:pt>
                <c:pt idx="20">
                  <c:v>828.588525274996</c:v>
                </c:pt>
                <c:pt idx="21">
                  <c:v>843.8862682447248</c:v>
                </c:pt>
                <c:pt idx="22">
                  <c:v>859.1840112144534</c:v>
                </c:pt>
                <c:pt idx="23">
                  <c:v>874.4817541841821</c:v>
                </c:pt>
                <c:pt idx="24">
                  <c:v>889.779497153911</c:v>
                </c:pt>
                <c:pt idx="25">
                  <c:v>905.0772401236396</c:v>
                </c:pt>
                <c:pt idx="26">
                  <c:v>920.3749830933684</c:v>
                </c:pt>
                <c:pt idx="27">
                  <c:v>935.672726063097</c:v>
                </c:pt>
                <c:pt idx="28">
                  <c:v>950.9704690328258</c:v>
                </c:pt>
                <c:pt idx="29">
                  <c:v>966.2682120025545</c:v>
                </c:pt>
                <c:pt idx="30">
                  <c:v>981.5659549722833</c:v>
                </c:pt>
                <c:pt idx="31">
                  <c:v>996.863697942012</c:v>
                </c:pt>
                <c:pt idx="32">
                  <c:v>1012.161440911741</c:v>
                </c:pt>
                <c:pt idx="33">
                  <c:v>1027.459183881469</c:v>
                </c:pt>
                <c:pt idx="34">
                  <c:v>1042.756926851198</c:v>
                </c:pt>
                <c:pt idx="35">
                  <c:v>1058.054669820927</c:v>
                </c:pt>
                <c:pt idx="36">
                  <c:v>1073.352412790656</c:v>
                </c:pt>
                <c:pt idx="37">
                  <c:v>1088.650155760384</c:v>
                </c:pt>
                <c:pt idx="38">
                  <c:v>1103.947898730113</c:v>
                </c:pt>
                <c:pt idx="39">
                  <c:v>1119.245641699842</c:v>
                </c:pt>
                <c:pt idx="40">
                  <c:v>1134.543384669571</c:v>
                </c:pt>
                <c:pt idx="41">
                  <c:v>1149.841127639299</c:v>
                </c:pt>
                <c:pt idx="42">
                  <c:v>1165.138870609028</c:v>
                </c:pt>
                <c:pt idx="43">
                  <c:v>1180.436613578757</c:v>
                </c:pt>
                <c:pt idx="44">
                  <c:v>1195.734356548485</c:v>
                </c:pt>
                <c:pt idx="45">
                  <c:v>1211.032099518214</c:v>
                </c:pt>
                <c:pt idx="46">
                  <c:v>1226.329842487943</c:v>
                </c:pt>
                <c:pt idx="47">
                  <c:v>1241.627585457672</c:v>
                </c:pt>
                <c:pt idx="48">
                  <c:v>1256.9253284274</c:v>
                </c:pt>
                <c:pt idx="49">
                  <c:v>1272.223071397129</c:v>
                </c:pt>
                <c:pt idx="50">
                  <c:v>1287.520814366858</c:v>
                </c:pt>
                <c:pt idx="51">
                  <c:v>1275.609046868666</c:v>
                </c:pt>
                <c:pt idx="52">
                  <c:v>1263.697279370473</c:v>
                </c:pt>
                <c:pt idx="53">
                  <c:v>1251.785511872281</c:v>
                </c:pt>
                <c:pt idx="54">
                  <c:v>1239.873744374089</c:v>
                </c:pt>
                <c:pt idx="55">
                  <c:v>1227.961976875897</c:v>
                </c:pt>
                <c:pt idx="56">
                  <c:v>1216.050209377705</c:v>
                </c:pt>
                <c:pt idx="57">
                  <c:v>1204.138441879512</c:v>
                </c:pt>
                <c:pt idx="58">
                  <c:v>1192.22667438132</c:v>
                </c:pt>
                <c:pt idx="59">
                  <c:v>1180.314906883128</c:v>
                </c:pt>
                <c:pt idx="60">
                  <c:v>1168.403139384936</c:v>
                </c:pt>
                <c:pt idx="61">
                  <c:v>1156.491371886743</c:v>
                </c:pt>
                <c:pt idx="62">
                  <c:v>1144.579604388551</c:v>
                </c:pt>
                <c:pt idx="63">
                  <c:v>1132.667836890359</c:v>
                </c:pt>
                <c:pt idx="64">
                  <c:v>1120.756069392167</c:v>
                </c:pt>
                <c:pt idx="65">
                  <c:v>1108.844301893974</c:v>
                </c:pt>
                <c:pt idx="66">
                  <c:v>1096.932534395782</c:v>
                </c:pt>
                <c:pt idx="67">
                  <c:v>1085.02076689759</c:v>
                </c:pt>
                <c:pt idx="68">
                  <c:v>1073.108999399398</c:v>
                </c:pt>
                <c:pt idx="69">
                  <c:v>1061.197231901206</c:v>
                </c:pt>
                <c:pt idx="70">
                  <c:v>1049.285464403014</c:v>
                </c:pt>
                <c:pt idx="71">
                  <c:v>1037.373696904821</c:v>
                </c:pt>
                <c:pt idx="72">
                  <c:v>1025.461929406629</c:v>
                </c:pt>
                <c:pt idx="73">
                  <c:v>1013.550161908437</c:v>
                </c:pt>
                <c:pt idx="74">
                  <c:v>1001.638394410245</c:v>
                </c:pt>
                <c:pt idx="75">
                  <c:v>989.7266269120523</c:v>
                </c:pt>
                <c:pt idx="76">
                  <c:v>977.8148594138602</c:v>
                </c:pt>
                <c:pt idx="77">
                  <c:v>965.9030919156678</c:v>
                </c:pt>
                <c:pt idx="78">
                  <c:v>953.9913244174757</c:v>
                </c:pt>
                <c:pt idx="79">
                  <c:v>942.0795569192835</c:v>
                </c:pt>
                <c:pt idx="80">
                  <c:v>930.1677894210912</c:v>
                </c:pt>
                <c:pt idx="81">
                  <c:v>920.4280405079625</c:v>
                </c:pt>
                <c:pt idx="82">
                  <c:v>910.688291594834</c:v>
                </c:pt>
                <c:pt idx="83">
                  <c:v>900.9485426817054</c:v>
                </c:pt>
                <c:pt idx="84">
                  <c:v>891.2087937685766</c:v>
                </c:pt>
                <c:pt idx="85">
                  <c:v>881.469044855448</c:v>
                </c:pt>
                <c:pt idx="86">
                  <c:v>871.7292959423193</c:v>
                </c:pt>
                <c:pt idx="87">
                  <c:v>861.9895470291907</c:v>
                </c:pt>
                <c:pt idx="88">
                  <c:v>852.249798116062</c:v>
                </c:pt>
                <c:pt idx="89">
                  <c:v>842.5100492029335</c:v>
                </c:pt>
                <c:pt idx="90">
                  <c:v>832.7703002898048</c:v>
                </c:pt>
                <c:pt idx="91">
                  <c:v>823.030551376676</c:v>
                </c:pt>
                <c:pt idx="92">
                  <c:v>813.2908024635474</c:v>
                </c:pt>
                <c:pt idx="93">
                  <c:v>803.5510535504188</c:v>
                </c:pt>
                <c:pt idx="94">
                  <c:v>793.8113046372902</c:v>
                </c:pt>
                <c:pt idx="95">
                  <c:v>788.9414301807259</c:v>
                </c:pt>
                <c:pt idx="96">
                  <c:v>788.9414301807259</c:v>
                </c:pt>
                <c:pt idx="97">
                  <c:v>788.9414301807259</c:v>
                </c:pt>
                <c:pt idx="98">
                  <c:v>788.9414301807259</c:v>
                </c:pt>
                <c:pt idx="99">
                  <c:v>788.9414301807259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74.09859154929587</c:v>
                </c:pt>
                <c:pt idx="16">
                  <c:v>126.2957746478874</c:v>
                </c:pt>
                <c:pt idx="17">
                  <c:v>178.492957746479</c:v>
                </c:pt>
                <c:pt idx="18">
                  <c:v>230.6901408450705</c:v>
                </c:pt>
                <c:pt idx="19">
                  <c:v>282.8873239436621</c:v>
                </c:pt>
                <c:pt idx="20">
                  <c:v>335.0845070422537</c:v>
                </c:pt>
                <c:pt idx="21">
                  <c:v>387.2816901408452</c:v>
                </c:pt>
                <c:pt idx="22">
                  <c:v>439.4788732394368</c:v>
                </c:pt>
                <c:pt idx="23">
                  <c:v>491.6760563380284</c:v>
                </c:pt>
                <c:pt idx="24">
                  <c:v>543.87323943662</c:v>
                </c:pt>
                <c:pt idx="25">
                  <c:v>596.0704225352114</c:v>
                </c:pt>
                <c:pt idx="26">
                  <c:v>648.267605633803</c:v>
                </c:pt>
                <c:pt idx="27">
                  <c:v>700.4647887323946</c:v>
                </c:pt>
                <c:pt idx="28">
                  <c:v>752.6619718309862</c:v>
                </c:pt>
                <c:pt idx="29">
                  <c:v>804.8591549295778</c:v>
                </c:pt>
                <c:pt idx="30">
                  <c:v>857.0563380281693</c:v>
                </c:pt>
                <c:pt idx="31">
                  <c:v>909.2535211267608</c:v>
                </c:pt>
                <c:pt idx="32">
                  <c:v>961.4507042253522</c:v>
                </c:pt>
                <c:pt idx="33">
                  <c:v>1013.647887323944</c:v>
                </c:pt>
                <c:pt idx="34">
                  <c:v>1065.845070422535</c:v>
                </c:pt>
                <c:pt idx="35">
                  <c:v>1118.042253521127</c:v>
                </c:pt>
                <c:pt idx="36">
                  <c:v>1170.239436619719</c:v>
                </c:pt>
                <c:pt idx="37">
                  <c:v>1222.43661971831</c:v>
                </c:pt>
                <c:pt idx="38">
                  <c:v>1274.633802816902</c:v>
                </c:pt>
                <c:pt idx="39">
                  <c:v>1326.830985915493</c:v>
                </c:pt>
                <c:pt idx="40">
                  <c:v>1379.028169014085</c:v>
                </c:pt>
                <c:pt idx="41">
                  <c:v>1431.225352112677</c:v>
                </c:pt>
                <c:pt idx="42">
                  <c:v>1483.422535211268</c:v>
                </c:pt>
                <c:pt idx="43">
                  <c:v>1535.61971830986</c:v>
                </c:pt>
                <c:pt idx="44">
                  <c:v>1587.816901408451</c:v>
                </c:pt>
                <c:pt idx="45">
                  <c:v>1640.014084507043</c:v>
                </c:pt>
                <c:pt idx="46">
                  <c:v>1692.211267605634</c:v>
                </c:pt>
                <c:pt idx="47">
                  <c:v>1744.408450704226</c:v>
                </c:pt>
                <c:pt idx="48">
                  <c:v>1796.605633802817</c:v>
                </c:pt>
                <c:pt idx="49">
                  <c:v>1848.802816901409</c:v>
                </c:pt>
                <c:pt idx="50">
                  <c:v>1901.0</c:v>
                </c:pt>
                <c:pt idx="51">
                  <c:v>1871.538095238096</c:v>
                </c:pt>
                <c:pt idx="52">
                  <c:v>1842.076190476191</c:v>
                </c:pt>
                <c:pt idx="53">
                  <c:v>1812.614285714286</c:v>
                </c:pt>
                <c:pt idx="54">
                  <c:v>1783.152380952381</c:v>
                </c:pt>
                <c:pt idx="55">
                  <c:v>1753.690476190477</c:v>
                </c:pt>
                <c:pt idx="56">
                  <c:v>1724.228571428572</c:v>
                </c:pt>
                <c:pt idx="57">
                  <c:v>1694.766666666667</c:v>
                </c:pt>
                <c:pt idx="58">
                  <c:v>1665.304761904762</c:v>
                </c:pt>
                <c:pt idx="59">
                  <c:v>1635.842857142857</c:v>
                </c:pt>
                <c:pt idx="60">
                  <c:v>1606.380952380953</c:v>
                </c:pt>
                <c:pt idx="61">
                  <c:v>1576.919047619048</c:v>
                </c:pt>
                <c:pt idx="62">
                  <c:v>1547.457142857143</c:v>
                </c:pt>
                <c:pt idx="63">
                  <c:v>1517.995238095238</c:v>
                </c:pt>
                <c:pt idx="64">
                  <c:v>1488.533333333334</c:v>
                </c:pt>
                <c:pt idx="65">
                  <c:v>1459.071428571429</c:v>
                </c:pt>
                <c:pt idx="66">
                  <c:v>1429.609523809524</c:v>
                </c:pt>
                <c:pt idx="67">
                  <c:v>1400.14761904762</c:v>
                </c:pt>
                <c:pt idx="68">
                  <c:v>1370.685714285714</c:v>
                </c:pt>
                <c:pt idx="69">
                  <c:v>1341.22380952381</c:v>
                </c:pt>
                <c:pt idx="70">
                  <c:v>1311.761904761905</c:v>
                </c:pt>
                <c:pt idx="71">
                  <c:v>1282.3</c:v>
                </c:pt>
                <c:pt idx="72">
                  <c:v>1252.838095238095</c:v>
                </c:pt>
                <c:pt idx="73">
                  <c:v>1223.37619047619</c:v>
                </c:pt>
                <c:pt idx="74">
                  <c:v>1193.914285714286</c:v>
                </c:pt>
                <c:pt idx="75">
                  <c:v>1164.452380952381</c:v>
                </c:pt>
                <c:pt idx="76">
                  <c:v>1134.990476190476</c:v>
                </c:pt>
                <c:pt idx="77">
                  <c:v>1105.528571428571</c:v>
                </c:pt>
                <c:pt idx="78">
                  <c:v>1076.066666666667</c:v>
                </c:pt>
                <c:pt idx="79">
                  <c:v>1046.604761904762</c:v>
                </c:pt>
                <c:pt idx="80">
                  <c:v>1017.142857142857</c:v>
                </c:pt>
                <c:pt idx="81">
                  <c:v>3310.80197044335</c:v>
                </c:pt>
                <c:pt idx="82">
                  <c:v>5604.461083743842</c:v>
                </c:pt>
                <c:pt idx="83">
                  <c:v>7898.120197044334</c:v>
                </c:pt>
                <c:pt idx="84">
                  <c:v>10191.77931034483</c:v>
                </c:pt>
                <c:pt idx="85">
                  <c:v>12485.43842364532</c:v>
                </c:pt>
                <c:pt idx="86">
                  <c:v>14779.09753694581</c:v>
                </c:pt>
                <c:pt idx="87">
                  <c:v>17072.75665024631</c:v>
                </c:pt>
                <c:pt idx="88">
                  <c:v>19366.4157635468</c:v>
                </c:pt>
                <c:pt idx="89">
                  <c:v>21660.07487684729</c:v>
                </c:pt>
                <c:pt idx="90">
                  <c:v>23953.73399014778</c:v>
                </c:pt>
                <c:pt idx="91">
                  <c:v>26247.39310344828</c:v>
                </c:pt>
                <c:pt idx="92">
                  <c:v>28541.05221674877</c:v>
                </c:pt>
                <c:pt idx="93">
                  <c:v>30834.71133004926</c:v>
                </c:pt>
                <c:pt idx="94">
                  <c:v>33128.37044334975</c:v>
                </c:pt>
                <c:pt idx="95">
                  <c:v>34275.2</c:v>
                </c:pt>
                <c:pt idx="96">
                  <c:v>34275.2</c:v>
                </c:pt>
                <c:pt idx="97">
                  <c:v>34275.2</c:v>
                </c:pt>
                <c:pt idx="98">
                  <c:v>34275.2</c:v>
                </c:pt>
                <c:pt idx="99">
                  <c:v>34275.2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3.368025834565416</c:v>
                </c:pt>
                <c:pt idx="16">
                  <c:v>10.10407750369622</c:v>
                </c:pt>
                <c:pt idx="17">
                  <c:v>16.84012917282703</c:v>
                </c:pt>
                <c:pt idx="18">
                  <c:v>23.57618084195784</c:v>
                </c:pt>
                <c:pt idx="19">
                  <c:v>30.31223251108865</c:v>
                </c:pt>
                <c:pt idx="20">
                  <c:v>37.04828418021946</c:v>
                </c:pt>
                <c:pt idx="21">
                  <c:v>43.78433584935026</c:v>
                </c:pt>
                <c:pt idx="22">
                  <c:v>50.52038751848108</c:v>
                </c:pt>
                <c:pt idx="23">
                  <c:v>57.25643918761188</c:v>
                </c:pt>
                <c:pt idx="24">
                  <c:v>63.9924908567427</c:v>
                </c:pt>
                <c:pt idx="25">
                  <c:v>70.72854252587351</c:v>
                </c:pt>
                <c:pt idx="26">
                  <c:v>77.4645941950043</c:v>
                </c:pt>
                <c:pt idx="27">
                  <c:v>84.20064586413512</c:v>
                </c:pt>
                <c:pt idx="28">
                  <c:v>90.93669753326593</c:v>
                </c:pt>
                <c:pt idx="29">
                  <c:v>97.67274920239673</c:v>
                </c:pt>
                <c:pt idx="30">
                  <c:v>104.4088008715275</c:v>
                </c:pt>
                <c:pt idx="31">
                  <c:v>111.1448525406583</c:v>
                </c:pt>
                <c:pt idx="32">
                  <c:v>117.8809042097892</c:v>
                </c:pt>
                <c:pt idx="33">
                  <c:v>124.61695587892</c:v>
                </c:pt>
                <c:pt idx="34">
                  <c:v>131.3530075480508</c:v>
                </c:pt>
                <c:pt idx="35">
                  <c:v>138.0890592171816</c:v>
                </c:pt>
                <c:pt idx="36">
                  <c:v>144.8251108863124</c:v>
                </c:pt>
                <c:pt idx="37">
                  <c:v>151.5611625554432</c:v>
                </c:pt>
                <c:pt idx="38">
                  <c:v>158.297214224574</c:v>
                </c:pt>
                <c:pt idx="39">
                  <c:v>165.0332658937048</c:v>
                </c:pt>
                <c:pt idx="40">
                  <c:v>171.7693175628356</c:v>
                </c:pt>
                <c:pt idx="41">
                  <c:v>178.5053692319664</c:v>
                </c:pt>
                <c:pt idx="42">
                  <c:v>185.2414209010972</c:v>
                </c:pt>
                <c:pt idx="43">
                  <c:v>191.9774725702281</c:v>
                </c:pt>
                <c:pt idx="44">
                  <c:v>198.7135242393588</c:v>
                </c:pt>
                <c:pt idx="45">
                  <c:v>205.4495759084897</c:v>
                </c:pt>
                <c:pt idx="46">
                  <c:v>212.1856275776205</c:v>
                </c:pt>
                <c:pt idx="47">
                  <c:v>218.9216792467513</c:v>
                </c:pt>
                <c:pt idx="48">
                  <c:v>225.6577309158821</c:v>
                </c:pt>
                <c:pt idx="49">
                  <c:v>232.3937825850129</c:v>
                </c:pt>
                <c:pt idx="50">
                  <c:v>239.1298342541437</c:v>
                </c:pt>
                <c:pt idx="51">
                  <c:v>240.268547750592</c:v>
                </c:pt>
                <c:pt idx="52">
                  <c:v>241.4072612470403</c:v>
                </c:pt>
                <c:pt idx="53">
                  <c:v>242.5459747434886</c:v>
                </c:pt>
                <c:pt idx="54">
                  <c:v>243.6846882399369</c:v>
                </c:pt>
                <c:pt idx="55">
                  <c:v>244.8234017363852</c:v>
                </c:pt>
                <c:pt idx="56">
                  <c:v>245.9621152328335</c:v>
                </c:pt>
                <c:pt idx="57">
                  <c:v>247.1008287292818</c:v>
                </c:pt>
                <c:pt idx="58">
                  <c:v>248.2395422257301</c:v>
                </c:pt>
                <c:pt idx="59">
                  <c:v>249.3782557221784</c:v>
                </c:pt>
                <c:pt idx="60">
                  <c:v>250.5169692186267</c:v>
                </c:pt>
                <c:pt idx="61">
                  <c:v>251.655682715075</c:v>
                </c:pt>
                <c:pt idx="62">
                  <c:v>252.7943962115233</c:v>
                </c:pt>
                <c:pt idx="63">
                  <c:v>253.9331097079716</c:v>
                </c:pt>
                <c:pt idx="64">
                  <c:v>255.0718232044199</c:v>
                </c:pt>
                <c:pt idx="65">
                  <c:v>256.2105367008682</c:v>
                </c:pt>
                <c:pt idx="66">
                  <c:v>257.3492501973165</c:v>
                </c:pt>
                <c:pt idx="67">
                  <c:v>258.4879636937648</c:v>
                </c:pt>
                <c:pt idx="68">
                  <c:v>259.6266771902131</c:v>
                </c:pt>
                <c:pt idx="69">
                  <c:v>260.7653906866614</c:v>
                </c:pt>
                <c:pt idx="70">
                  <c:v>261.9041041831097</c:v>
                </c:pt>
                <c:pt idx="71">
                  <c:v>263.042817679558</c:v>
                </c:pt>
                <c:pt idx="72">
                  <c:v>264.1815311760063</c:v>
                </c:pt>
                <c:pt idx="73">
                  <c:v>265.3202446724546</c:v>
                </c:pt>
                <c:pt idx="74">
                  <c:v>266.4589581689029</c:v>
                </c:pt>
                <c:pt idx="75">
                  <c:v>267.5976716653512</c:v>
                </c:pt>
                <c:pt idx="76">
                  <c:v>268.7363851617995</c:v>
                </c:pt>
                <c:pt idx="77">
                  <c:v>269.8750986582479</c:v>
                </c:pt>
                <c:pt idx="78">
                  <c:v>271.0138121546962</c:v>
                </c:pt>
                <c:pt idx="79">
                  <c:v>272.1525256511445</c:v>
                </c:pt>
                <c:pt idx="80">
                  <c:v>273.2912391475928</c:v>
                </c:pt>
                <c:pt idx="81">
                  <c:v>324.2557221783741</c:v>
                </c:pt>
                <c:pt idx="82">
                  <c:v>375.2202052091555</c:v>
                </c:pt>
                <c:pt idx="83">
                  <c:v>426.184688239937</c:v>
                </c:pt>
                <c:pt idx="84">
                  <c:v>477.1491712707182</c:v>
                </c:pt>
                <c:pt idx="85">
                  <c:v>528.1136543014997</c:v>
                </c:pt>
                <c:pt idx="86">
                  <c:v>579.078137332281</c:v>
                </c:pt>
                <c:pt idx="87">
                  <c:v>630.0426203630624</c:v>
                </c:pt>
                <c:pt idx="88">
                  <c:v>681.0071033938437</c:v>
                </c:pt>
                <c:pt idx="89">
                  <c:v>731.9715864246251</c:v>
                </c:pt>
                <c:pt idx="90">
                  <c:v>782.9360694554065</c:v>
                </c:pt>
                <c:pt idx="91">
                  <c:v>833.900552486188</c:v>
                </c:pt>
                <c:pt idx="92">
                  <c:v>884.8650355169693</c:v>
                </c:pt>
                <c:pt idx="93">
                  <c:v>935.8295185477507</c:v>
                </c:pt>
                <c:pt idx="94">
                  <c:v>986.794001578532</c:v>
                </c:pt>
                <c:pt idx="95">
                  <c:v>1012.276243093923</c:v>
                </c:pt>
                <c:pt idx="96">
                  <c:v>1012.276243093923</c:v>
                </c:pt>
                <c:pt idx="97">
                  <c:v>1012.276243093923</c:v>
                </c:pt>
                <c:pt idx="98">
                  <c:v>1012.276243093923</c:v>
                </c:pt>
                <c:pt idx="99">
                  <c:v>1012.276243093923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68.29577464788757</c:v>
                </c:pt>
                <c:pt idx="16">
                  <c:v>204.8873239436622</c:v>
                </c:pt>
                <c:pt idx="17">
                  <c:v>341.4788732394369</c:v>
                </c:pt>
                <c:pt idx="18">
                  <c:v>478.0704225352115</c:v>
                </c:pt>
                <c:pt idx="19">
                  <c:v>614.6619718309861</c:v>
                </c:pt>
                <c:pt idx="20">
                  <c:v>751.2535211267608</c:v>
                </c:pt>
                <c:pt idx="21">
                  <c:v>887.8450704225354</c:v>
                </c:pt>
                <c:pt idx="22">
                  <c:v>1024.43661971831</c:v>
                </c:pt>
                <c:pt idx="23">
                  <c:v>1161.028169014085</c:v>
                </c:pt>
                <c:pt idx="24">
                  <c:v>1297.619718309859</c:v>
                </c:pt>
                <c:pt idx="25">
                  <c:v>1434.211267605634</c:v>
                </c:pt>
                <c:pt idx="26">
                  <c:v>1570.802816901409</c:v>
                </c:pt>
                <c:pt idx="27">
                  <c:v>1707.394366197183</c:v>
                </c:pt>
                <c:pt idx="28">
                  <c:v>1843.985915492958</c:v>
                </c:pt>
                <c:pt idx="29">
                  <c:v>1980.577464788733</c:v>
                </c:pt>
                <c:pt idx="30">
                  <c:v>2117.169014084508</c:v>
                </c:pt>
                <c:pt idx="31">
                  <c:v>2253.760563380282</c:v>
                </c:pt>
                <c:pt idx="32">
                  <c:v>2390.352112676056</c:v>
                </c:pt>
                <c:pt idx="33">
                  <c:v>2526.943661971831</c:v>
                </c:pt>
                <c:pt idx="34">
                  <c:v>2663.535211267606</c:v>
                </c:pt>
                <c:pt idx="35">
                  <c:v>2800.12676056338</c:v>
                </c:pt>
                <c:pt idx="36">
                  <c:v>2936.718309859155</c:v>
                </c:pt>
                <c:pt idx="37">
                  <c:v>3073.30985915493</c:v>
                </c:pt>
                <c:pt idx="38">
                  <c:v>3209.901408450704</c:v>
                </c:pt>
                <c:pt idx="39">
                  <c:v>3346.49295774648</c:v>
                </c:pt>
                <c:pt idx="40">
                  <c:v>3483.084507042253</c:v>
                </c:pt>
                <c:pt idx="41">
                  <c:v>3619.676056338028</c:v>
                </c:pt>
                <c:pt idx="42">
                  <c:v>3756.267605633803</c:v>
                </c:pt>
                <c:pt idx="43">
                  <c:v>3892.859154929577</c:v>
                </c:pt>
                <c:pt idx="44">
                  <c:v>4029.450704225352</c:v>
                </c:pt>
                <c:pt idx="45">
                  <c:v>4166.042253521126</c:v>
                </c:pt>
                <c:pt idx="46">
                  <c:v>4302.633802816901</c:v>
                </c:pt>
                <c:pt idx="47">
                  <c:v>4439.225352112676</c:v>
                </c:pt>
                <c:pt idx="48">
                  <c:v>4575.81690140845</c:v>
                </c:pt>
                <c:pt idx="49">
                  <c:v>4712.408450704225</c:v>
                </c:pt>
                <c:pt idx="50">
                  <c:v>4849.0</c:v>
                </c:pt>
                <c:pt idx="51">
                  <c:v>5018.795238095238</c:v>
                </c:pt>
                <c:pt idx="52">
                  <c:v>5188.590476190476</c:v>
                </c:pt>
                <c:pt idx="53">
                  <c:v>5358.385714285714</c:v>
                </c:pt>
                <c:pt idx="54">
                  <c:v>5528.180952380952</c:v>
                </c:pt>
                <c:pt idx="55">
                  <c:v>5697.976190476191</c:v>
                </c:pt>
                <c:pt idx="56">
                  <c:v>5867.771428571428</c:v>
                </c:pt>
                <c:pt idx="57">
                  <c:v>6037.566666666666</c:v>
                </c:pt>
                <c:pt idx="58">
                  <c:v>6207.361904761904</c:v>
                </c:pt>
                <c:pt idx="59">
                  <c:v>6377.157142857143</c:v>
                </c:pt>
                <c:pt idx="60">
                  <c:v>6546.952380952382</c:v>
                </c:pt>
                <c:pt idx="61">
                  <c:v>6716.74761904762</c:v>
                </c:pt>
                <c:pt idx="62">
                  <c:v>6886.542857142857</c:v>
                </c:pt>
                <c:pt idx="63">
                  <c:v>7056.338095238096</c:v>
                </c:pt>
                <c:pt idx="64">
                  <c:v>7226.133333333333</c:v>
                </c:pt>
                <c:pt idx="65">
                  <c:v>7395.928571428571</c:v>
                </c:pt>
                <c:pt idx="66">
                  <c:v>7565.72380952381</c:v>
                </c:pt>
                <c:pt idx="67">
                  <c:v>7735.519047619047</c:v>
                </c:pt>
                <c:pt idx="68">
                  <c:v>7905.314285714286</c:v>
                </c:pt>
                <c:pt idx="69">
                  <c:v>8075.109523809524</c:v>
                </c:pt>
                <c:pt idx="70">
                  <c:v>8244.904761904763</c:v>
                </c:pt>
                <c:pt idx="71">
                  <c:v>8414.7</c:v>
                </c:pt>
                <c:pt idx="72">
                  <c:v>8584.495238095238</c:v>
                </c:pt>
                <c:pt idx="73">
                  <c:v>8754.290476190475</c:v>
                </c:pt>
                <c:pt idx="74">
                  <c:v>8924.085714285715</c:v>
                </c:pt>
                <c:pt idx="75">
                  <c:v>9093.880952380952</c:v>
                </c:pt>
                <c:pt idx="76">
                  <c:v>9263.676190476192</c:v>
                </c:pt>
                <c:pt idx="77">
                  <c:v>9433.471428571428</c:v>
                </c:pt>
                <c:pt idx="78">
                  <c:v>9603.266666666666</c:v>
                </c:pt>
                <c:pt idx="79">
                  <c:v>9773.061904761906</c:v>
                </c:pt>
                <c:pt idx="80">
                  <c:v>9942.857142857143</c:v>
                </c:pt>
                <c:pt idx="81">
                  <c:v>10559.2118226601</c:v>
                </c:pt>
                <c:pt idx="82">
                  <c:v>11175.56650246305</c:v>
                </c:pt>
                <c:pt idx="83">
                  <c:v>11791.92118226601</c:v>
                </c:pt>
                <c:pt idx="84">
                  <c:v>12408.27586206897</c:v>
                </c:pt>
                <c:pt idx="85">
                  <c:v>13024.63054187192</c:v>
                </c:pt>
                <c:pt idx="86">
                  <c:v>13640.98522167488</c:v>
                </c:pt>
                <c:pt idx="87">
                  <c:v>14257.33990147783</c:v>
                </c:pt>
                <c:pt idx="88">
                  <c:v>14873.69458128079</c:v>
                </c:pt>
                <c:pt idx="89">
                  <c:v>15490.04926108374</c:v>
                </c:pt>
                <c:pt idx="90">
                  <c:v>16106.4039408867</c:v>
                </c:pt>
                <c:pt idx="91">
                  <c:v>16722.75862068966</c:v>
                </c:pt>
                <c:pt idx="92">
                  <c:v>17339.11330049261</c:v>
                </c:pt>
                <c:pt idx="93">
                  <c:v>17955.46798029557</c:v>
                </c:pt>
                <c:pt idx="94">
                  <c:v>18571.82266009852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40.58013424986817</c:v>
                </c:pt>
                <c:pt idx="1">
                  <c:v>40.58013424986817</c:v>
                </c:pt>
                <c:pt idx="2">
                  <c:v>40.58013424986817</c:v>
                </c:pt>
                <c:pt idx="3">
                  <c:v>40.58013424986817</c:v>
                </c:pt>
                <c:pt idx="4">
                  <c:v>40.58013424986817</c:v>
                </c:pt>
                <c:pt idx="5">
                  <c:v>40.58013424986817</c:v>
                </c:pt>
                <c:pt idx="6">
                  <c:v>40.58013424986817</c:v>
                </c:pt>
                <c:pt idx="7">
                  <c:v>40.58013424986817</c:v>
                </c:pt>
                <c:pt idx="8">
                  <c:v>40.58013424986817</c:v>
                </c:pt>
                <c:pt idx="9">
                  <c:v>40.58013424986817</c:v>
                </c:pt>
                <c:pt idx="10">
                  <c:v>40.58013424986817</c:v>
                </c:pt>
                <c:pt idx="11">
                  <c:v>40.58013424986817</c:v>
                </c:pt>
                <c:pt idx="12">
                  <c:v>40.58013424986817</c:v>
                </c:pt>
                <c:pt idx="13">
                  <c:v>40.58013424986817</c:v>
                </c:pt>
                <c:pt idx="14">
                  <c:v>40.58013424986817</c:v>
                </c:pt>
                <c:pt idx="15">
                  <c:v>41.92906955994673</c:v>
                </c:pt>
                <c:pt idx="16">
                  <c:v>44.62694018010382</c:v>
                </c:pt>
                <c:pt idx="17">
                  <c:v>47.32481080026093</c:v>
                </c:pt>
                <c:pt idx="18">
                  <c:v>50.02268142041802</c:v>
                </c:pt>
                <c:pt idx="19">
                  <c:v>52.7205520405751</c:v>
                </c:pt>
                <c:pt idx="20">
                  <c:v>55.41842266073222</c:v>
                </c:pt>
                <c:pt idx="21">
                  <c:v>58.11629328088932</c:v>
                </c:pt>
                <c:pt idx="22">
                  <c:v>60.81416390104641</c:v>
                </c:pt>
                <c:pt idx="23">
                  <c:v>63.51203452120352</c:v>
                </c:pt>
                <c:pt idx="24">
                  <c:v>66.20990514136062</c:v>
                </c:pt>
                <c:pt idx="25">
                  <c:v>68.9077757615177</c:v>
                </c:pt>
                <c:pt idx="26">
                  <c:v>71.60564638167482</c:v>
                </c:pt>
                <c:pt idx="27">
                  <c:v>74.30351700183192</c:v>
                </c:pt>
                <c:pt idx="28">
                  <c:v>77.00138762198901</c:v>
                </c:pt>
                <c:pt idx="29">
                  <c:v>79.6992582421461</c:v>
                </c:pt>
                <c:pt idx="30">
                  <c:v>82.3971288623032</c:v>
                </c:pt>
                <c:pt idx="31">
                  <c:v>85.0949994824603</c:v>
                </c:pt>
                <c:pt idx="32">
                  <c:v>87.7928701026174</c:v>
                </c:pt>
                <c:pt idx="33">
                  <c:v>90.49074072277449</c:v>
                </c:pt>
                <c:pt idx="34">
                  <c:v>93.18861134293159</c:v>
                </c:pt>
                <c:pt idx="35">
                  <c:v>95.8864819630887</c:v>
                </c:pt>
                <c:pt idx="36">
                  <c:v>98.58435258324578</c:v>
                </c:pt>
                <c:pt idx="37">
                  <c:v>101.2822232034029</c:v>
                </c:pt>
                <c:pt idx="38">
                  <c:v>103.98009382356</c:v>
                </c:pt>
                <c:pt idx="39">
                  <c:v>106.6779644437171</c:v>
                </c:pt>
                <c:pt idx="40">
                  <c:v>109.3758350638742</c:v>
                </c:pt>
                <c:pt idx="41">
                  <c:v>112.0737056840313</c:v>
                </c:pt>
                <c:pt idx="42">
                  <c:v>114.7715763041884</c:v>
                </c:pt>
                <c:pt idx="43">
                  <c:v>117.4694469243455</c:v>
                </c:pt>
                <c:pt idx="44">
                  <c:v>120.1673175445026</c:v>
                </c:pt>
                <c:pt idx="45">
                  <c:v>122.8651881646597</c:v>
                </c:pt>
                <c:pt idx="46">
                  <c:v>125.5630587848168</c:v>
                </c:pt>
                <c:pt idx="47">
                  <c:v>128.2609294049739</c:v>
                </c:pt>
                <c:pt idx="48">
                  <c:v>130.958800025131</c:v>
                </c:pt>
                <c:pt idx="49">
                  <c:v>133.6566706452881</c:v>
                </c:pt>
                <c:pt idx="50">
                  <c:v>136.3545412654452</c:v>
                </c:pt>
                <c:pt idx="51">
                  <c:v>131.8093898899303</c:v>
                </c:pt>
                <c:pt idx="52">
                  <c:v>127.2642385144155</c:v>
                </c:pt>
                <c:pt idx="53">
                  <c:v>122.7190871389006</c:v>
                </c:pt>
                <c:pt idx="54">
                  <c:v>118.1739357633858</c:v>
                </c:pt>
                <c:pt idx="55">
                  <c:v>113.628784387871</c:v>
                </c:pt>
                <c:pt idx="56">
                  <c:v>109.0836330123561</c:v>
                </c:pt>
                <c:pt idx="57">
                  <c:v>104.5384816368413</c:v>
                </c:pt>
                <c:pt idx="58">
                  <c:v>99.99333026132646</c:v>
                </c:pt>
                <c:pt idx="59">
                  <c:v>95.44817888581161</c:v>
                </c:pt>
                <c:pt idx="60">
                  <c:v>90.90302751029677</c:v>
                </c:pt>
                <c:pt idx="61">
                  <c:v>86.35787613478195</c:v>
                </c:pt>
                <c:pt idx="62">
                  <c:v>81.8127247592671</c:v>
                </c:pt>
                <c:pt idx="63">
                  <c:v>77.26757338375225</c:v>
                </c:pt>
                <c:pt idx="64">
                  <c:v>72.72242200823743</c:v>
                </c:pt>
                <c:pt idx="65">
                  <c:v>68.17727063272258</c:v>
                </c:pt>
                <c:pt idx="66">
                  <c:v>63.63211925720774</c:v>
                </c:pt>
                <c:pt idx="67">
                  <c:v>59.0869678816929</c:v>
                </c:pt>
                <c:pt idx="68">
                  <c:v>54.54181650617805</c:v>
                </c:pt>
                <c:pt idx="69">
                  <c:v>49.99666513066323</c:v>
                </c:pt>
                <c:pt idx="70">
                  <c:v>45.45151375514838</c:v>
                </c:pt>
                <c:pt idx="71">
                  <c:v>40.90636237963355</c:v>
                </c:pt>
                <c:pt idx="72">
                  <c:v>36.36121100411872</c:v>
                </c:pt>
                <c:pt idx="73">
                  <c:v>31.81605962860388</c:v>
                </c:pt>
                <c:pt idx="74">
                  <c:v>27.27090825308903</c:v>
                </c:pt>
                <c:pt idx="75">
                  <c:v>22.72575687757418</c:v>
                </c:pt>
                <c:pt idx="76">
                  <c:v>18.18060550205935</c:v>
                </c:pt>
                <c:pt idx="77">
                  <c:v>13.63545412654452</c:v>
                </c:pt>
                <c:pt idx="78">
                  <c:v>9.090302751029682</c:v>
                </c:pt>
                <c:pt idx="79">
                  <c:v>4.545151375514848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4594.366197183097</c:v>
                </c:pt>
                <c:pt idx="16">
                  <c:v>4463.098591549296</c:v>
                </c:pt>
                <c:pt idx="17">
                  <c:v>4331.830985915492</c:v>
                </c:pt>
                <c:pt idx="18">
                  <c:v>4200.56338028169</c:v>
                </c:pt>
                <c:pt idx="19">
                  <c:v>4069.295774647887</c:v>
                </c:pt>
                <c:pt idx="20">
                  <c:v>3938.028169014084</c:v>
                </c:pt>
                <c:pt idx="21">
                  <c:v>3806.760563380281</c:v>
                </c:pt>
                <c:pt idx="22">
                  <c:v>3675.492957746478</c:v>
                </c:pt>
                <c:pt idx="23">
                  <c:v>3544.225352112676</c:v>
                </c:pt>
                <c:pt idx="24">
                  <c:v>3412.957746478873</c:v>
                </c:pt>
                <c:pt idx="25">
                  <c:v>3281.69014084507</c:v>
                </c:pt>
                <c:pt idx="26">
                  <c:v>3150.422535211267</c:v>
                </c:pt>
                <c:pt idx="27">
                  <c:v>3019.154929577465</c:v>
                </c:pt>
                <c:pt idx="28">
                  <c:v>2887.887323943662</c:v>
                </c:pt>
                <c:pt idx="29">
                  <c:v>2756.619718309859</c:v>
                </c:pt>
                <c:pt idx="30">
                  <c:v>2625.352112676056</c:v>
                </c:pt>
                <c:pt idx="31">
                  <c:v>2494.084507042253</c:v>
                </c:pt>
                <c:pt idx="32">
                  <c:v>2362.816901408451</c:v>
                </c:pt>
                <c:pt idx="33">
                  <c:v>2231.549295774648</c:v>
                </c:pt>
                <c:pt idx="34">
                  <c:v>2100.281690140845</c:v>
                </c:pt>
                <c:pt idx="35">
                  <c:v>1969.014084507042</c:v>
                </c:pt>
                <c:pt idx="36">
                  <c:v>1837.74647887324</c:v>
                </c:pt>
                <c:pt idx="37">
                  <c:v>1706.478873239437</c:v>
                </c:pt>
                <c:pt idx="38">
                  <c:v>1575.211267605634</c:v>
                </c:pt>
                <c:pt idx="39">
                  <c:v>1443.943661971831</c:v>
                </c:pt>
                <c:pt idx="40">
                  <c:v>1312.676056338028</c:v>
                </c:pt>
                <c:pt idx="41">
                  <c:v>1181.408450704225</c:v>
                </c:pt>
                <c:pt idx="42">
                  <c:v>1050.140845070423</c:v>
                </c:pt>
                <c:pt idx="43">
                  <c:v>918.8732394366197</c:v>
                </c:pt>
                <c:pt idx="44">
                  <c:v>787.605633802817</c:v>
                </c:pt>
                <c:pt idx="45">
                  <c:v>656.3380281690143</c:v>
                </c:pt>
                <c:pt idx="46">
                  <c:v>525.070422535211</c:v>
                </c:pt>
                <c:pt idx="47">
                  <c:v>393.8028169014087</c:v>
                </c:pt>
                <c:pt idx="48">
                  <c:v>262.5352112676055</c:v>
                </c:pt>
                <c:pt idx="49">
                  <c:v>131.2676056338032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4114.285714285715</c:v>
                </c:pt>
                <c:pt idx="52">
                  <c:v>8228.57142857143</c:v>
                </c:pt>
                <c:pt idx="53">
                  <c:v>12342.85714285714</c:v>
                </c:pt>
                <c:pt idx="54">
                  <c:v>16457.14285714286</c:v>
                </c:pt>
                <c:pt idx="55">
                  <c:v>20571.42857142858</c:v>
                </c:pt>
                <c:pt idx="56">
                  <c:v>24685.71428571428</c:v>
                </c:pt>
                <c:pt idx="57">
                  <c:v>28800.0</c:v>
                </c:pt>
                <c:pt idx="58">
                  <c:v>32914.28571428572</c:v>
                </c:pt>
                <c:pt idx="59">
                  <c:v>37028.57142857143</c:v>
                </c:pt>
                <c:pt idx="60">
                  <c:v>41142.85714285715</c:v>
                </c:pt>
                <c:pt idx="61">
                  <c:v>45257.14285714286</c:v>
                </c:pt>
                <c:pt idx="62">
                  <c:v>49371.42857142857</c:v>
                </c:pt>
                <c:pt idx="63">
                  <c:v>53485.7142857143</c:v>
                </c:pt>
                <c:pt idx="64">
                  <c:v>57600.00000000001</c:v>
                </c:pt>
                <c:pt idx="65">
                  <c:v>61714.28571428572</c:v>
                </c:pt>
                <c:pt idx="66">
                  <c:v>65828.57142857143</c:v>
                </c:pt>
                <c:pt idx="67">
                  <c:v>69942.85714285714</c:v>
                </c:pt>
                <c:pt idx="68">
                  <c:v>74057.14285714287</c:v>
                </c:pt>
                <c:pt idx="69">
                  <c:v>78171.42857142859</c:v>
                </c:pt>
                <c:pt idx="70">
                  <c:v>82285.7142857143</c:v>
                </c:pt>
                <c:pt idx="71">
                  <c:v>86400.00000000001</c:v>
                </c:pt>
                <c:pt idx="72">
                  <c:v>90514.2857142857</c:v>
                </c:pt>
                <c:pt idx="73">
                  <c:v>94628.57142857143</c:v>
                </c:pt>
                <c:pt idx="74">
                  <c:v>98742.85714285714</c:v>
                </c:pt>
                <c:pt idx="75">
                  <c:v>102857.1428571429</c:v>
                </c:pt>
                <c:pt idx="76">
                  <c:v>106971.4285714286</c:v>
                </c:pt>
                <c:pt idx="77">
                  <c:v>111085.7142857143</c:v>
                </c:pt>
                <c:pt idx="78">
                  <c:v>115200.0</c:v>
                </c:pt>
                <c:pt idx="79">
                  <c:v>119314.2857142857</c:v>
                </c:pt>
                <c:pt idx="80">
                  <c:v>123428.5714285714</c:v>
                </c:pt>
                <c:pt idx="81">
                  <c:v>130805.9113300493</c:v>
                </c:pt>
                <c:pt idx="82">
                  <c:v>138183.2512315271</c:v>
                </c:pt>
                <c:pt idx="83">
                  <c:v>145560.591133005</c:v>
                </c:pt>
                <c:pt idx="84">
                  <c:v>152937.9310344828</c:v>
                </c:pt>
                <c:pt idx="85">
                  <c:v>160315.2709359606</c:v>
                </c:pt>
                <c:pt idx="86">
                  <c:v>167692.6108374384</c:v>
                </c:pt>
                <c:pt idx="87">
                  <c:v>175069.9507389163</c:v>
                </c:pt>
                <c:pt idx="88">
                  <c:v>182447.2906403941</c:v>
                </c:pt>
                <c:pt idx="89">
                  <c:v>189824.6305418719</c:v>
                </c:pt>
                <c:pt idx="90">
                  <c:v>197201.9704433497</c:v>
                </c:pt>
                <c:pt idx="91">
                  <c:v>204579.3103448276</c:v>
                </c:pt>
                <c:pt idx="92">
                  <c:v>211956.6502463054</c:v>
                </c:pt>
                <c:pt idx="93">
                  <c:v>219333.9901477832</c:v>
                </c:pt>
                <c:pt idx="94">
                  <c:v>226711.3300492611</c:v>
                </c:pt>
                <c:pt idx="95">
                  <c:v>230400.0</c:v>
                </c:pt>
                <c:pt idx="96">
                  <c:v>230400.0</c:v>
                </c:pt>
                <c:pt idx="97">
                  <c:v>230400.0</c:v>
                </c:pt>
                <c:pt idx="98">
                  <c:v>230400.0</c:v>
                </c:pt>
                <c:pt idx="99">
                  <c:v>230400.0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  <c:pt idx="13">
                  <c:v>384</c:v>
                </c:pt>
                <c:pt idx="14">
                  <c:v>384</c:v>
                </c:pt>
                <c:pt idx="15">
                  <c:v>3785.915492957746</c:v>
                </c:pt>
                <c:pt idx="16">
                  <c:v>3677.746478873239</c:v>
                </c:pt>
                <c:pt idx="17">
                  <c:v>3569.577464788732</c:v>
                </c:pt>
                <c:pt idx="18">
                  <c:v>3461.408450704225</c:v>
                </c:pt>
                <c:pt idx="19">
                  <c:v>3353.239436619718</c:v>
                </c:pt>
                <c:pt idx="20">
                  <c:v>3245.07042253521</c:v>
                </c:pt>
                <c:pt idx="21">
                  <c:v>3136.901408450703</c:v>
                </c:pt>
                <c:pt idx="22">
                  <c:v>3028.732394366197</c:v>
                </c:pt>
                <c:pt idx="23">
                  <c:v>2920.56338028169</c:v>
                </c:pt>
                <c:pt idx="24">
                  <c:v>2812.394366197183</c:v>
                </c:pt>
                <c:pt idx="25">
                  <c:v>2704.225352112676</c:v>
                </c:pt>
                <c:pt idx="26">
                  <c:v>2596.056338028168</c:v>
                </c:pt>
                <c:pt idx="27">
                  <c:v>2487.887323943662</c:v>
                </c:pt>
                <c:pt idx="28">
                  <c:v>2379.718309859154</c:v>
                </c:pt>
                <c:pt idx="29">
                  <c:v>2271.549295774647</c:v>
                </c:pt>
                <c:pt idx="30">
                  <c:v>2163.380281690141</c:v>
                </c:pt>
                <c:pt idx="31">
                  <c:v>2055.211267605634</c:v>
                </c:pt>
                <c:pt idx="32">
                  <c:v>1947.042253521127</c:v>
                </c:pt>
                <c:pt idx="33">
                  <c:v>1838.87323943662</c:v>
                </c:pt>
                <c:pt idx="34">
                  <c:v>1730.704225352113</c:v>
                </c:pt>
                <c:pt idx="35">
                  <c:v>1622.535211267606</c:v>
                </c:pt>
                <c:pt idx="36">
                  <c:v>1514.366197183098</c:v>
                </c:pt>
                <c:pt idx="37">
                  <c:v>1406.197183098592</c:v>
                </c:pt>
                <c:pt idx="38">
                  <c:v>1298.028169014085</c:v>
                </c:pt>
                <c:pt idx="39">
                  <c:v>1189.859154929577</c:v>
                </c:pt>
                <c:pt idx="40">
                  <c:v>1081.69014084507</c:v>
                </c:pt>
                <c:pt idx="41">
                  <c:v>973.5211267605632</c:v>
                </c:pt>
                <c:pt idx="42">
                  <c:v>865.3521126760561</c:v>
                </c:pt>
                <c:pt idx="43">
                  <c:v>757.1830985915494</c:v>
                </c:pt>
                <c:pt idx="44">
                  <c:v>649.0140845070422</c:v>
                </c:pt>
                <c:pt idx="45">
                  <c:v>540.8450704225352</c:v>
                </c:pt>
                <c:pt idx="46">
                  <c:v>432.676056338028</c:v>
                </c:pt>
                <c:pt idx="47">
                  <c:v>324.507042253521</c:v>
                </c:pt>
                <c:pt idx="48">
                  <c:v>216.3380281690143</c:v>
                </c:pt>
                <c:pt idx="49">
                  <c:v>108.1690140845076</c:v>
                </c:pt>
                <c:pt idx="50">
                  <c:v>4.54747350886464E-13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2648.275862068966</c:v>
                </c:pt>
                <c:pt idx="82">
                  <c:v>5296.55172413793</c:v>
                </c:pt>
                <c:pt idx="83">
                  <c:v>7944.827586206896</c:v>
                </c:pt>
                <c:pt idx="84">
                  <c:v>10593.10344827586</c:v>
                </c:pt>
                <c:pt idx="85">
                  <c:v>13241.37931034483</c:v>
                </c:pt>
                <c:pt idx="86">
                  <c:v>15889.65517241379</c:v>
                </c:pt>
                <c:pt idx="87">
                  <c:v>18537.93103448276</c:v>
                </c:pt>
                <c:pt idx="88">
                  <c:v>21186.20689655172</c:v>
                </c:pt>
                <c:pt idx="89">
                  <c:v>23834.48275862069</c:v>
                </c:pt>
                <c:pt idx="90">
                  <c:v>26482.75862068966</c:v>
                </c:pt>
                <c:pt idx="91">
                  <c:v>29131.03448275862</c:v>
                </c:pt>
                <c:pt idx="92">
                  <c:v>31779.31034482759</c:v>
                </c:pt>
                <c:pt idx="93">
                  <c:v>34427.58620689655</c:v>
                </c:pt>
                <c:pt idx="94">
                  <c:v>37075.86206896551</c:v>
                </c:pt>
                <c:pt idx="95">
                  <c:v>38400.0</c:v>
                </c:pt>
                <c:pt idx="96">
                  <c:v>38400.0</c:v>
                </c:pt>
                <c:pt idx="97">
                  <c:v>38400.0</c:v>
                </c:pt>
                <c:pt idx="98">
                  <c:v>38400.0</c:v>
                </c:pt>
                <c:pt idx="99">
                  <c:v>38400.0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2144.616106820442</c:v>
                </c:pt>
                <c:pt idx="1">
                  <c:v>2144.616106820442</c:v>
                </c:pt>
                <c:pt idx="2">
                  <c:v>2144.616106820442</c:v>
                </c:pt>
                <c:pt idx="3">
                  <c:v>2144.616106820442</c:v>
                </c:pt>
                <c:pt idx="4">
                  <c:v>2144.616106820442</c:v>
                </c:pt>
                <c:pt idx="5">
                  <c:v>2144.616106820442</c:v>
                </c:pt>
                <c:pt idx="6">
                  <c:v>2144.616106820442</c:v>
                </c:pt>
                <c:pt idx="7">
                  <c:v>2144.616106820442</c:v>
                </c:pt>
                <c:pt idx="8">
                  <c:v>2144.616106820442</c:v>
                </c:pt>
                <c:pt idx="9">
                  <c:v>2144.616106820442</c:v>
                </c:pt>
                <c:pt idx="10">
                  <c:v>2144.616106820442</c:v>
                </c:pt>
                <c:pt idx="11">
                  <c:v>2144.616106820442</c:v>
                </c:pt>
                <c:pt idx="12">
                  <c:v>2144.616106820442</c:v>
                </c:pt>
                <c:pt idx="13">
                  <c:v>2144.616106820442</c:v>
                </c:pt>
                <c:pt idx="14">
                  <c:v>2144.616106820442</c:v>
                </c:pt>
                <c:pt idx="15">
                  <c:v>2146.08467217248</c:v>
                </c:pt>
                <c:pt idx="16">
                  <c:v>2149.021802876553</c:v>
                </c:pt>
                <c:pt idx="17">
                  <c:v>2151.958933580628</c:v>
                </c:pt>
                <c:pt idx="18">
                  <c:v>2154.896064284702</c:v>
                </c:pt>
                <c:pt idx="19">
                  <c:v>2157.833194988776</c:v>
                </c:pt>
                <c:pt idx="20">
                  <c:v>2160.770325692851</c:v>
                </c:pt>
                <c:pt idx="21">
                  <c:v>2163.707456396925</c:v>
                </c:pt>
                <c:pt idx="22">
                  <c:v>2166.644587101</c:v>
                </c:pt>
                <c:pt idx="23">
                  <c:v>2169.581717805074</c:v>
                </c:pt>
                <c:pt idx="24">
                  <c:v>2172.518848509149</c:v>
                </c:pt>
                <c:pt idx="25">
                  <c:v>2175.455979213223</c:v>
                </c:pt>
                <c:pt idx="26">
                  <c:v>2178.393109917298</c:v>
                </c:pt>
                <c:pt idx="27">
                  <c:v>2181.330240621372</c:v>
                </c:pt>
                <c:pt idx="28">
                  <c:v>2184.267371325446</c:v>
                </c:pt>
                <c:pt idx="29">
                  <c:v>2187.204502029521</c:v>
                </c:pt>
                <c:pt idx="30">
                  <c:v>2190.141632733595</c:v>
                </c:pt>
                <c:pt idx="31">
                  <c:v>2193.07876343767</c:v>
                </c:pt>
                <c:pt idx="32">
                  <c:v>2196.015894141744</c:v>
                </c:pt>
                <c:pt idx="33">
                  <c:v>2198.953024845818</c:v>
                </c:pt>
                <c:pt idx="34">
                  <c:v>2201.890155549893</c:v>
                </c:pt>
                <c:pt idx="35">
                  <c:v>2204.827286253967</c:v>
                </c:pt>
                <c:pt idx="36">
                  <c:v>2207.764416958042</c:v>
                </c:pt>
                <c:pt idx="37">
                  <c:v>2210.701547662116</c:v>
                </c:pt>
                <c:pt idx="38">
                  <c:v>2213.638678366191</c:v>
                </c:pt>
                <c:pt idx="39">
                  <c:v>2216.575809070265</c:v>
                </c:pt>
                <c:pt idx="40">
                  <c:v>2219.51293977434</c:v>
                </c:pt>
                <c:pt idx="41">
                  <c:v>2222.450070478413</c:v>
                </c:pt>
                <c:pt idx="42">
                  <c:v>2225.387201182488</c:v>
                </c:pt>
                <c:pt idx="43">
                  <c:v>2228.324331886562</c:v>
                </c:pt>
                <c:pt idx="44">
                  <c:v>2231.261462590637</c:v>
                </c:pt>
                <c:pt idx="45">
                  <c:v>2234.198593294711</c:v>
                </c:pt>
                <c:pt idx="46">
                  <c:v>2237.135723998786</c:v>
                </c:pt>
                <c:pt idx="47">
                  <c:v>2240.07285470286</c:v>
                </c:pt>
                <c:pt idx="48">
                  <c:v>2243.009985406934</c:v>
                </c:pt>
                <c:pt idx="49">
                  <c:v>2245.94711611101</c:v>
                </c:pt>
                <c:pt idx="50">
                  <c:v>2248.884246815083</c:v>
                </c:pt>
                <c:pt idx="51">
                  <c:v>2234.062843867169</c:v>
                </c:pt>
                <c:pt idx="52">
                  <c:v>2219.241440919255</c:v>
                </c:pt>
                <c:pt idx="53">
                  <c:v>2204.42003797134</c:v>
                </c:pt>
                <c:pt idx="54">
                  <c:v>2189.598635023426</c:v>
                </c:pt>
                <c:pt idx="55">
                  <c:v>2174.777232075511</c:v>
                </c:pt>
                <c:pt idx="56">
                  <c:v>2159.955829127597</c:v>
                </c:pt>
                <c:pt idx="57">
                  <c:v>2145.134426179683</c:v>
                </c:pt>
                <c:pt idx="58">
                  <c:v>2130.313023231768</c:v>
                </c:pt>
                <c:pt idx="59">
                  <c:v>2115.491620283854</c:v>
                </c:pt>
                <c:pt idx="60">
                  <c:v>2100.67021733594</c:v>
                </c:pt>
                <c:pt idx="61">
                  <c:v>2085.848814388025</c:v>
                </c:pt>
                <c:pt idx="62">
                  <c:v>2071.027411440111</c:v>
                </c:pt>
                <c:pt idx="63">
                  <c:v>2056.206008492196</c:v>
                </c:pt>
                <c:pt idx="64">
                  <c:v>2041.384605544282</c:v>
                </c:pt>
                <c:pt idx="65">
                  <c:v>2026.563202596368</c:v>
                </c:pt>
                <c:pt idx="66">
                  <c:v>2011.741799648453</c:v>
                </c:pt>
                <c:pt idx="67">
                  <c:v>1996.920396700539</c:v>
                </c:pt>
                <c:pt idx="68">
                  <c:v>1982.098993752625</c:v>
                </c:pt>
                <c:pt idx="69">
                  <c:v>1967.27759080471</c:v>
                </c:pt>
                <c:pt idx="70">
                  <c:v>1952.456187856796</c:v>
                </c:pt>
                <c:pt idx="71">
                  <c:v>1937.634784908882</c:v>
                </c:pt>
                <c:pt idx="72">
                  <c:v>1922.813381960967</c:v>
                </c:pt>
                <c:pt idx="73">
                  <c:v>1907.991979013053</c:v>
                </c:pt>
                <c:pt idx="74">
                  <c:v>1893.170576065138</c:v>
                </c:pt>
                <c:pt idx="75">
                  <c:v>1878.349173117224</c:v>
                </c:pt>
                <c:pt idx="76">
                  <c:v>1863.52777016931</c:v>
                </c:pt>
                <c:pt idx="77">
                  <c:v>1848.706367221395</c:v>
                </c:pt>
                <c:pt idx="78">
                  <c:v>1833.884964273481</c:v>
                </c:pt>
                <c:pt idx="79">
                  <c:v>1819.063561325567</c:v>
                </c:pt>
                <c:pt idx="80">
                  <c:v>1804.242158377652</c:v>
                </c:pt>
                <c:pt idx="81">
                  <c:v>1718.563893013657</c:v>
                </c:pt>
                <c:pt idx="82">
                  <c:v>1632.885627649663</c:v>
                </c:pt>
                <c:pt idx="83">
                  <c:v>1547.207362285668</c:v>
                </c:pt>
                <c:pt idx="84">
                  <c:v>1461.529096921673</c:v>
                </c:pt>
                <c:pt idx="85">
                  <c:v>1375.850831557678</c:v>
                </c:pt>
                <c:pt idx="86">
                  <c:v>1290.172566193684</c:v>
                </c:pt>
                <c:pt idx="87">
                  <c:v>1204.494300829689</c:v>
                </c:pt>
                <c:pt idx="88">
                  <c:v>1118.816035465694</c:v>
                </c:pt>
                <c:pt idx="89">
                  <c:v>1033.1377701017</c:v>
                </c:pt>
                <c:pt idx="90">
                  <c:v>947.4595047377046</c:v>
                </c:pt>
                <c:pt idx="91">
                  <c:v>861.7812393737098</c:v>
                </c:pt>
                <c:pt idx="92">
                  <c:v>776.1029740097151</c:v>
                </c:pt>
                <c:pt idx="93">
                  <c:v>690.4247086457203</c:v>
                </c:pt>
                <c:pt idx="94">
                  <c:v>604.7464432817255</c:v>
                </c:pt>
                <c:pt idx="95">
                  <c:v>561.9073105997282</c:v>
                </c:pt>
                <c:pt idx="96">
                  <c:v>561.9073105997282</c:v>
                </c:pt>
                <c:pt idx="97">
                  <c:v>561.9073105997282</c:v>
                </c:pt>
                <c:pt idx="98">
                  <c:v>561.9073105997282</c:v>
                </c:pt>
                <c:pt idx="99">
                  <c:v>561.9073105997282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16076.61971830986</c:v>
                </c:pt>
                <c:pt idx="16">
                  <c:v>16549.85915492958</c:v>
                </c:pt>
                <c:pt idx="17">
                  <c:v>17023.0985915493</c:v>
                </c:pt>
                <c:pt idx="18">
                  <c:v>17496.33802816902</c:v>
                </c:pt>
                <c:pt idx="19">
                  <c:v>17969.57746478873</c:v>
                </c:pt>
                <c:pt idx="20">
                  <c:v>18442.81690140845</c:v>
                </c:pt>
                <c:pt idx="21">
                  <c:v>18916.05633802817</c:v>
                </c:pt>
                <c:pt idx="22">
                  <c:v>19389.29577464789</c:v>
                </c:pt>
                <c:pt idx="23">
                  <c:v>19862.5352112676</c:v>
                </c:pt>
                <c:pt idx="24">
                  <c:v>20335.77464788732</c:v>
                </c:pt>
                <c:pt idx="25">
                  <c:v>20809.01408450704</c:v>
                </c:pt>
                <c:pt idx="26">
                  <c:v>21282.25352112676</c:v>
                </c:pt>
                <c:pt idx="27">
                  <c:v>21755.49295774648</c:v>
                </c:pt>
                <c:pt idx="28">
                  <c:v>22228.7323943662</c:v>
                </c:pt>
                <c:pt idx="29">
                  <c:v>22701.97183098592</c:v>
                </c:pt>
                <c:pt idx="30">
                  <c:v>23175.21126760563</c:v>
                </c:pt>
                <c:pt idx="31">
                  <c:v>23648.45070422535</c:v>
                </c:pt>
                <c:pt idx="32">
                  <c:v>24121.69014084507</c:v>
                </c:pt>
                <c:pt idx="33">
                  <c:v>24594.92957746479</c:v>
                </c:pt>
                <c:pt idx="34">
                  <c:v>25068.16901408451</c:v>
                </c:pt>
                <c:pt idx="35">
                  <c:v>25541.40845070423</c:v>
                </c:pt>
                <c:pt idx="36">
                  <c:v>26014.64788732394</c:v>
                </c:pt>
                <c:pt idx="37">
                  <c:v>26487.88732394366</c:v>
                </c:pt>
                <c:pt idx="38">
                  <c:v>26961.12676056338</c:v>
                </c:pt>
                <c:pt idx="39">
                  <c:v>27434.3661971831</c:v>
                </c:pt>
                <c:pt idx="40">
                  <c:v>27907.60563380282</c:v>
                </c:pt>
                <c:pt idx="41">
                  <c:v>28380.84507042254</c:v>
                </c:pt>
                <c:pt idx="42">
                  <c:v>28854.08450704225</c:v>
                </c:pt>
                <c:pt idx="43">
                  <c:v>29327.32394366197</c:v>
                </c:pt>
                <c:pt idx="44">
                  <c:v>29800.56338028169</c:v>
                </c:pt>
                <c:pt idx="45">
                  <c:v>30273.80281690141</c:v>
                </c:pt>
                <c:pt idx="46">
                  <c:v>30747.04225352113</c:v>
                </c:pt>
                <c:pt idx="47">
                  <c:v>31220.28169014084</c:v>
                </c:pt>
                <c:pt idx="48">
                  <c:v>31693.52112676056</c:v>
                </c:pt>
                <c:pt idx="49">
                  <c:v>32166.76056338028</c:v>
                </c:pt>
                <c:pt idx="50">
                  <c:v>32640.0</c:v>
                </c:pt>
                <c:pt idx="51">
                  <c:v>31872.0</c:v>
                </c:pt>
                <c:pt idx="52">
                  <c:v>31104.0</c:v>
                </c:pt>
                <c:pt idx="53">
                  <c:v>30336.0</c:v>
                </c:pt>
                <c:pt idx="54">
                  <c:v>29568.0</c:v>
                </c:pt>
                <c:pt idx="55">
                  <c:v>28800.0</c:v>
                </c:pt>
                <c:pt idx="56">
                  <c:v>28032.0</c:v>
                </c:pt>
                <c:pt idx="57">
                  <c:v>27264.0</c:v>
                </c:pt>
                <c:pt idx="58">
                  <c:v>26496.0</c:v>
                </c:pt>
                <c:pt idx="59">
                  <c:v>25728.0</c:v>
                </c:pt>
                <c:pt idx="60">
                  <c:v>24960.0</c:v>
                </c:pt>
                <c:pt idx="61">
                  <c:v>24192.0</c:v>
                </c:pt>
                <c:pt idx="62">
                  <c:v>23424.0</c:v>
                </c:pt>
                <c:pt idx="63">
                  <c:v>22656.0</c:v>
                </c:pt>
                <c:pt idx="64">
                  <c:v>21888.0</c:v>
                </c:pt>
                <c:pt idx="65">
                  <c:v>21120.0</c:v>
                </c:pt>
                <c:pt idx="66">
                  <c:v>20352.0</c:v>
                </c:pt>
                <c:pt idx="67">
                  <c:v>19584.0</c:v>
                </c:pt>
                <c:pt idx="68">
                  <c:v>18816.0</c:v>
                </c:pt>
                <c:pt idx="69">
                  <c:v>18048.0</c:v>
                </c:pt>
                <c:pt idx="70">
                  <c:v>17280.0</c:v>
                </c:pt>
                <c:pt idx="71">
                  <c:v>16512.0</c:v>
                </c:pt>
                <c:pt idx="72">
                  <c:v>15744.0</c:v>
                </c:pt>
                <c:pt idx="73">
                  <c:v>14976.0</c:v>
                </c:pt>
                <c:pt idx="74">
                  <c:v>14208.0</c:v>
                </c:pt>
                <c:pt idx="75">
                  <c:v>13440.0</c:v>
                </c:pt>
                <c:pt idx="76">
                  <c:v>12672.0</c:v>
                </c:pt>
                <c:pt idx="77">
                  <c:v>11904.0</c:v>
                </c:pt>
                <c:pt idx="78">
                  <c:v>11136.0</c:v>
                </c:pt>
                <c:pt idx="79">
                  <c:v>10368.0</c:v>
                </c:pt>
                <c:pt idx="80">
                  <c:v>9600.0</c:v>
                </c:pt>
                <c:pt idx="81">
                  <c:v>9864.827586206897</c:v>
                </c:pt>
                <c:pt idx="82">
                  <c:v>10129.65517241379</c:v>
                </c:pt>
                <c:pt idx="83">
                  <c:v>10394.4827586207</c:v>
                </c:pt>
                <c:pt idx="84">
                  <c:v>10659.31034482759</c:v>
                </c:pt>
                <c:pt idx="85">
                  <c:v>10924.13793103448</c:v>
                </c:pt>
                <c:pt idx="86">
                  <c:v>11188.96551724138</c:v>
                </c:pt>
                <c:pt idx="87">
                  <c:v>11453.79310344828</c:v>
                </c:pt>
                <c:pt idx="88">
                  <c:v>11718.62068965517</c:v>
                </c:pt>
                <c:pt idx="89">
                  <c:v>11983.44827586207</c:v>
                </c:pt>
                <c:pt idx="90">
                  <c:v>12248.27586206897</c:v>
                </c:pt>
                <c:pt idx="91">
                  <c:v>12513.10344827586</c:v>
                </c:pt>
                <c:pt idx="92">
                  <c:v>12777.93103448276</c:v>
                </c:pt>
                <c:pt idx="93">
                  <c:v>13042.75862068966</c:v>
                </c:pt>
                <c:pt idx="94">
                  <c:v>13307.58620689655</c:v>
                </c:pt>
                <c:pt idx="95">
                  <c:v>13440.0</c:v>
                </c:pt>
                <c:pt idx="96">
                  <c:v>13440.0</c:v>
                </c:pt>
                <c:pt idx="97">
                  <c:v>13440.0</c:v>
                </c:pt>
                <c:pt idx="98">
                  <c:v>13440.0</c:v>
                </c:pt>
                <c:pt idx="99">
                  <c:v>13440.0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11.97183098591554</c:v>
                </c:pt>
                <c:pt idx="16">
                  <c:v>35.91549295774652</c:v>
                </c:pt>
                <c:pt idx="17">
                  <c:v>59.85915492957751</c:v>
                </c:pt>
                <c:pt idx="18">
                  <c:v>83.80281690140849</c:v>
                </c:pt>
                <c:pt idx="19">
                  <c:v>107.7464788732395</c:v>
                </c:pt>
                <c:pt idx="20">
                  <c:v>131.6901408450705</c:v>
                </c:pt>
                <c:pt idx="21">
                  <c:v>155.6338028169015</c:v>
                </c:pt>
                <c:pt idx="22">
                  <c:v>179.5774647887324</c:v>
                </c:pt>
                <c:pt idx="23">
                  <c:v>203.5211267605634</c:v>
                </c:pt>
                <c:pt idx="24">
                  <c:v>227.4647887323944</c:v>
                </c:pt>
                <c:pt idx="25">
                  <c:v>251.4084507042254</c:v>
                </c:pt>
                <c:pt idx="26">
                  <c:v>275.3521126760564</c:v>
                </c:pt>
                <c:pt idx="27">
                  <c:v>299.2957746478874</c:v>
                </c:pt>
                <c:pt idx="28">
                  <c:v>323.2394366197183</c:v>
                </c:pt>
                <c:pt idx="29">
                  <c:v>347.1830985915494</c:v>
                </c:pt>
                <c:pt idx="30">
                  <c:v>371.1267605633803</c:v>
                </c:pt>
                <c:pt idx="31">
                  <c:v>395.0704225352112</c:v>
                </c:pt>
                <c:pt idx="32">
                  <c:v>419.0140845070422</c:v>
                </c:pt>
                <c:pt idx="33">
                  <c:v>442.9577464788732</c:v>
                </c:pt>
                <c:pt idx="34">
                  <c:v>466.9014084507043</c:v>
                </c:pt>
                <c:pt idx="35">
                  <c:v>490.8450704225352</c:v>
                </c:pt>
                <c:pt idx="36">
                  <c:v>514.788732394366</c:v>
                </c:pt>
                <c:pt idx="37">
                  <c:v>538.732394366197</c:v>
                </c:pt>
                <c:pt idx="38">
                  <c:v>562.6760563380281</c:v>
                </c:pt>
                <c:pt idx="39">
                  <c:v>586.6197183098591</c:v>
                </c:pt>
                <c:pt idx="40">
                  <c:v>610.56338028169</c:v>
                </c:pt>
                <c:pt idx="41">
                  <c:v>634.5070422535211</c:v>
                </c:pt>
                <c:pt idx="42">
                  <c:v>658.450704225352</c:v>
                </c:pt>
                <c:pt idx="43">
                  <c:v>682.3943661971831</c:v>
                </c:pt>
                <c:pt idx="44">
                  <c:v>706.3380281690141</c:v>
                </c:pt>
                <c:pt idx="45">
                  <c:v>730.281690140845</c:v>
                </c:pt>
                <c:pt idx="46">
                  <c:v>754.225352112676</c:v>
                </c:pt>
                <c:pt idx="47">
                  <c:v>778.169014084507</c:v>
                </c:pt>
                <c:pt idx="48">
                  <c:v>802.112676056338</c:v>
                </c:pt>
                <c:pt idx="49">
                  <c:v>826.056338028169</c:v>
                </c:pt>
                <c:pt idx="50">
                  <c:v>850.0</c:v>
                </c:pt>
                <c:pt idx="51">
                  <c:v>873.0952380952381</c:v>
                </c:pt>
                <c:pt idx="52">
                  <c:v>896.1904761904761</c:v>
                </c:pt>
                <c:pt idx="53">
                  <c:v>919.2857142857142</c:v>
                </c:pt>
                <c:pt idx="54">
                  <c:v>942.3809523809523</c:v>
                </c:pt>
                <c:pt idx="55">
                  <c:v>965.4761904761904</c:v>
                </c:pt>
                <c:pt idx="56">
                  <c:v>988.5714285714286</c:v>
                </c:pt>
                <c:pt idx="57">
                  <c:v>1011.666666666667</c:v>
                </c:pt>
                <c:pt idx="58">
                  <c:v>1034.761904761905</c:v>
                </c:pt>
                <c:pt idx="59">
                  <c:v>1057.857142857143</c:v>
                </c:pt>
                <c:pt idx="60">
                  <c:v>1080.952380952381</c:v>
                </c:pt>
                <c:pt idx="61">
                  <c:v>1104.04761904762</c:v>
                </c:pt>
                <c:pt idx="62">
                  <c:v>1127.142857142857</c:v>
                </c:pt>
                <c:pt idx="63">
                  <c:v>1150.238095238095</c:v>
                </c:pt>
                <c:pt idx="64">
                  <c:v>1173.333333333333</c:v>
                </c:pt>
                <c:pt idx="65">
                  <c:v>1196.428571428571</c:v>
                </c:pt>
                <c:pt idx="66">
                  <c:v>1219.523809523809</c:v>
                </c:pt>
                <c:pt idx="67">
                  <c:v>1242.619047619047</c:v>
                </c:pt>
                <c:pt idx="68">
                  <c:v>1265.714285714286</c:v>
                </c:pt>
                <c:pt idx="69">
                  <c:v>1288.809523809524</c:v>
                </c:pt>
                <c:pt idx="70">
                  <c:v>1311.904761904762</c:v>
                </c:pt>
                <c:pt idx="71">
                  <c:v>1335.0</c:v>
                </c:pt>
                <c:pt idx="72">
                  <c:v>1358.095238095238</c:v>
                </c:pt>
                <c:pt idx="73">
                  <c:v>1381.190476190476</c:v>
                </c:pt>
                <c:pt idx="74">
                  <c:v>1404.285714285714</c:v>
                </c:pt>
                <c:pt idx="75">
                  <c:v>1427.380952380952</c:v>
                </c:pt>
                <c:pt idx="76">
                  <c:v>1450.47619047619</c:v>
                </c:pt>
                <c:pt idx="77">
                  <c:v>1473.571428571428</c:v>
                </c:pt>
                <c:pt idx="78">
                  <c:v>1496.666666666667</c:v>
                </c:pt>
                <c:pt idx="79">
                  <c:v>1519.761904761905</c:v>
                </c:pt>
                <c:pt idx="80">
                  <c:v>1542.857142857143</c:v>
                </c:pt>
                <c:pt idx="81">
                  <c:v>2164.729064039409</c:v>
                </c:pt>
                <c:pt idx="82">
                  <c:v>2786.600985221675</c:v>
                </c:pt>
                <c:pt idx="83">
                  <c:v>3408.472906403941</c:v>
                </c:pt>
                <c:pt idx="84">
                  <c:v>4030.344827586207</c:v>
                </c:pt>
                <c:pt idx="85">
                  <c:v>4652.216748768473</c:v>
                </c:pt>
                <c:pt idx="86">
                  <c:v>5274.08866995074</c:v>
                </c:pt>
                <c:pt idx="87">
                  <c:v>5895.960591133005</c:v>
                </c:pt>
                <c:pt idx="88">
                  <c:v>6517.83251231527</c:v>
                </c:pt>
                <c:pt idx="89">
                  <c:v>7139.704433497536</c:v>
                </c:pt>
                <c:pt idx="90">
                  <c:v>7761.576354679802</c:v>
                </c:pt>
                <c:pt idx="91">
                  <c:v>8383.448275862068</c:v>
                </c:pt>
                <c:pt idx="92">
                  <c:v>9005.320197044335</c:v>
                </c:pt>
                <c:pt idx="93">
                  <c:v>9627.1921182266</c:v>
                </c:pt>
                <c:pt idx="94">
                  <c:v>10249.06403940887</c:v>
                </c:pt>
                <c:pt idx="95">
                  <c:v>10560.0</c:v>
                </c:pt>
                <c:pt idx="96">
                  <c:v>10560.0</c:v>
                </c:pt>
                <c:pt idx="97">
                  <c:v>10560.0</c:v>
                </c:pt>
                <c:pt idx="98">
                  <c:v>10560.0</c:v>
                </c:pt>
                <c:pt idx="99">
                  <c:v>10560.0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393208"/>
        <c:axId val="-20506543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21342.09467365995</c:v>
                </c:pt>
                <c:pt idx="1">
                  <c:v>21342.09467365995</c:v>
                </c:pt>
                <c:pt idx="2">
                  <c:v>21342.09467365995</c:v>
                </c:pt>
                <c:pt idx="3">
                  <c:v>21342.09467365995</c:v>
                </c:pt>
                <c:pt idx="4">
                  <c:v>21342.09467365995</c:v>
                </c:pt>
                <c:pt idx="5">
                  <c:v>21342.09467365995</c:v>
                </c:pt>
                <c:pt idx="6">
                  <c:v>21342.09467365995</c:v>
                </c:pt>
                <c:pt idx="7">
                  <c:v>21342.09467365995</c:v>
                </c:pt>
                <c:pt idx="8">
                  <c:v>21342.09467365995</c:v>
                </c:pt>
                <c:pt idx="9">
                  <c:v>21342.09467365995</c:v>
                </c:pt>
                <c:pt idx="10">
                  <c:v>21342.09467365995</c:v>
                </c:pt>
                <c:pt idx="11">
                  <c:v>21342.09467365995</c:v>
                </c:pt>
                <c:pt idx="12">
                  <c:v>21342.09467365995</c:v>
                </c:pt>
                <c:pt idx="13">
                  <c:v>21342.09467365995</c:v>
                </c:pt>
                <c:pt idx="14">
                  <c:v>21342.09467365995</c:v>
                </c:pt>
                <c:pt idx="15">
                  <c:v>21342.09467365995</c:v>
                </c:pt>
                <c:pt idx="16">
                  <c:v>21342.09467365995</c:v>
                </c:pt>
                <c:pt idx="17">
                  <c:v>21342.09467365995</c:v>
                </c:pt>
                <c:pt idx="18">
                  <c:v>21342.09467365995</c:v>
                </c:pt>
                <c:pt idx="19">
                  <c:v>21342.09467365995</c:v>
                </c:pt>
                <c:pt idx="20">
                  <c:v>21342.09467365995</c:v>
                </c:pt>
                <c:pt idx="21">
                  <c:v>21342.09467365995</c:v>
                </c:pt>
                <c:pt idx="22">
                  <c:v>21342.09467365995</c:v>
                </c:pt>
                <c:pt idx="23">
                  <c:v>21342.09467365995</c:v>
                </c:pt>
                <c:pt idx="24">
                  <c:v>21342.09467365995</c:v>
                </c:pt>
                <c:pt idx="25">
                  <c:v>21342.09467365995</c:v>
                </c:pt>
                <c:pt idx="26">
                  <c:v>21342.09467365995</c:v>
                </c:pt>
                <c:pt idx="27">
                  <c:v>21342.09467365995</c:v>
                </c:pt>
                <c:pt idx="28">
                  <c:v>21342.09467365995</c:v>
                </c:pt>
                <c:pt idx="29">
                  <c:v>21342.09467365995</c:v>
                </c:pt>
                <c:pt idx="30">
                  <c:v>21342.09467365995</c:v>
                </c:pt>
                <c:pt idx="31">
                  <c:v>21342.09467365995</c:v>
                </c:pt>
                <c:pt idx="32">
                  <c:v>21342.09467365995</c:v>
                </c:pt>
                <c:pt idx="33">
                  <c:v>21342.09467365995</c:v>
                </c:pt>
                <c:pt idx="34">
                  <c:v>21342.09467365995</c:v>
                </c:pt>
                <c:pt idx="35">
                  <c:v>21342.09467365995</c:v>
                </c:pt>
                <c:pt idx="36">
                  <c:v>21342.09467365995</c:v>
                </c:pt>
                <c:pt idx="37">
                  <c:v>21342.09467365995</c:v>
                </c:pt>
                <c:pt idx="38">
                  <c:v>21342.09467365995</c:v>
                </c:pt>
                <c:pt idx="39">
                  <c:v>21342.09467365995</c:v>
                </c:pt>
                <c:pt idx="40">
                  <c:v>21342.09467365995</c:v>
                </c:pt>
                <c:pt idx="41">
                  <c:v>21342.09467365995</c:v>
                </c:pt>
                <c:pt idx="42">
                  <c:v>21342.09467365995</c:v>
                </c:pt>
                <c:pt idx="43">
                  <c:v>21342.09467365995</c:v>
                </c:pt>
                <c:pt idx="44">
                  <c:v>21342.09467365995</c:v>
                </c:pt>
                <c:pt idx="45">
                  <c:v>21342.09467365995</c:v>
                </c:pt>
                <c:pt idx="46">
                  <c:v>21342.09467365995</c:v>
                </c:pt>
                <c:pt idx="47">
                  <c:v>21342.09467365995</c:v>
                </c:pt>
                <c:pt idx="48">
                  <c:v>21342.09467365995</c:v>
                </c:pt>
                <c:pt idx="49">
                  <c:v>21342.09467365995</c:v>
                </c:pt>
                <c:pt idx="50">
                  <c:v>21342.09467365995</c:v>
                </c:pt>
                <c:pt idx="51">
                  <c:v>21342.09467365995</c:v>
                </c:pt>
                <c:pt idx="52">
                  <c:v>21342.09467365995</c:v>
                </c:pt>
                <c:pt idx="53">
                  <c:v>21342.09467365995</c:v>
                </c:pt>
                <c:pt idx="54">
                  <c:v>21342.09467365995</c:v>
                </c:pt>
                <c:pt idx="55">
                  <c:v>21342.09467365995</c:v>
                </c:pt>
                <c:pt idx="56">
                  <c:v>21342.09467365995</c:v>
                </c:pt>
                <c:pt idx="57">
                  <c:v>21342.09467365995</c:v>
                </c:pt>
                <c:pt idx="58">
                  <c:v>21342.09467365995</c:v>
                </c:pt>
                <c:pt idx="59">
                  <c:v>21342.09467365995</c:v>
                </c:pt>
                <c:pt idx="60">
                  <c:v>21342.09467365995</c:v>
                </c:pt>
                <c:pt idx="61">
                  <c:v>21342.09467365995</c:v>
                </c:pt>
                <c:pt idx="62">
                  <c:v>21342.09467365995</c:v>
                </c:pt>
                <c:pt idx="63">
                  <c:v>21342.09467365995</c:v>
                </c:pt>
                <c:pt idx="64">
                  <c:v>21342.09467365995</c:v>
                </c:pt>
                <c:pt idx="65">
                  <c:v>21342.09467365995</c:v>
                </c:pt>
                <c:pt idx="66">
                  <c:v>21342.09467365995</c:v>
                </c:pt>
                <c:pt idx="67">
                  <c:v>21342.09467365995</c:v>
                </c:pt>
                <c:pt idx="68">
                  <c:v>21342.09467365995</c:v>
                </c:pt>
                <c:pt idx="69">
                  <c:v>21342.09467365995</c:v>
                </c:pt>
                <c:pt idx="70">
                  <c:v>21342.09467365995</c:v>
                </c:pt>
                <c:pt idx="71">
                  <c:v>21342.09467365995</c:v>
                </c:pt>
                <c:pt idx="72">
                  <c:v>21342.09467365995</c:v>
                </c:pt>
                <c:pt idx="73">
                  <c:v>21342.09467365995</c:v>
                </c:pt>
                <c:pt idx="74">
                  <c:v>21342.09467365995</c:v>
                </c:pt>
                <c:pt idx="75">
                  <c:v>21342.09467365995</c:v>
                </c:pt>
                <c:pt idx="76">
                  <c:v>21342.09467365995</c:v>
                </c:pt>
                <c:pt idx="77">
                  <c:v>21342.09467365995</c:v>
                </c:pt>
                <c:pt idx="78">
                  <c:v>21342.09467365995</c:v>
                </c:pt>
                <c:pt idx="79">
                  <c:v>21342.09467365995</c:v>
                </c:pt>
                <c:pt idx="80">
                  <c:v>21342.09467365995</c:v>
                </c:pt>
                <c:pt idx="81">
                  <c:v>21342.09467365995</c:v>
                </c:pt>
                <c:pt idx="82">
                  <c:v>21342.09467365995</c:v>
                </c:pt>
                <c:pt idx="83">
                  <c:v>21342.09467365995</c:v>
                </c:pt>
                <c:pt idx="84">
                  <c:v>21342.09467365995</c:v>
                </c:pt>
                <c:pt idx="85">
                  <c:v>21342.09467365995</c:v>
                </c:pt>
                <c:pt idx="86">
                  <c:v>21342.09467365995</c:v>
                </c:pt>
                <c:pt idx="87">
                  <c:v>21342.09467365995</c:v>
                </c:pt>
                <c:pt idx="88">
                  <c:v>21342.09467365995</c:v>
                </c:pt>
                <c:pt idx="89">
                  <c:v>21342.09467365995</c:v>
                </c:pt>
                <c:pt idx="90">
                  <c:v>21342.09467365995</c:v>
                </c:pt>
                <c:pt idx="91">
                  <c:v>21342.09467365995</c:v>
                </c:pt>
                <c:pt idx="92">
                  <c:v>21342.09467365995</c:v>
                </c:pt>
                <c:pt idx="93">
                  <c:v>21342.09467365995</c:v>
                </c:pt>
                <c:pt idx="94">
                  <c:v>21342.09467365995</c:v>
                </c:pt>
                <c:pt idx="95">
                  <c:v>21342.09467365995</c:v>
                </c:pt>
                <c:pt idx="96">
                  <c:v>21342.09467365995</c:v>
                </c:pt>
                <c:pt idx="97">
                  <c:v>21342.09467365995</c:v>
                </c:pt>
                <c:pt idx="98">
                  <c:v>21342.09467365995</c:v>
                </c:pt>
                <c:pt idx="99">
                  <c:v>21342.09467365995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393208"/>
        <c:axId val="-2050654344"/>
      </c:lineChart>
      <c:catAx>
        <c:axId val="-2050393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0654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0654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03932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15.29774296972873</c:v>
                </c:pt>
                <c:pt idx="1">
                  <c:v>-11.91176749819222</c:v>
                </c:pt>
                <c:pt idx="2">
                  <c:v>-9.739748913128645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52.19718309859156</c:v>
                </c:pt>
                <c:pt idx="1">
                  <c:v>-29.46190476190478</c:v>
                </c:pt>
                <c:pt idx="2">
                  <c:v>2293.659113300492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2.697870620157098</c:v>
                </c:pt>
                <c:pt idx="1">
                  <c:v>-4.545151375514838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2.937130704074405</c:v>
                </c:pt>
                <c:pt idx="1">
                  <c:v>-14.82140294791437</c:v>
                </c:pt>
                <c:pt idx="2">
                  <c:v>-85.67826536399477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473.2394366197183</c:v>
                </c:pt>
                <c:pt idx="1">
                  <c:v>-768.0</c:v>
                </c:pt>
                <c:pt idx="2">
                  <c:v>264.8275862068966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58776"/>
        <c:axId val="-20509510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6.736051669130808</c:v>
                </c:pt>
                <c:pt idx="1">
                  <c:v>1.138713496448302</c:v>
                </c:pt>
                <c:pt idx="2">
                  <c:v>50.96448303078137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136.5915492957747</c:v>
                </c:pt>
                <c:pt idx="1">
                  <c:v>169.7952380952381</c:v>
                </c:pt>
                <c:pt idx="2">
                  <c:v>616.3546798029556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-131.2676056338028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4114.285714285715</c:v>
                </c:pt>
                <c:pt idx="2">
                  <c:v>7377.33990147783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-108.169014084507</c:v>
                </c:pt>
                <c:pt idx="1">
                  <c:v>0.0</c:v>
                </c:pt>
                <c:pt idx="2">
                  <c:v>2648.275862068966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23.94366197183098</c:v>
                </c:pt>
                <c:pt idx="1">
                  <c:v>23.09523809523809</c:v>
                </c:pt>
                <c:pt idx="2">
                  <c:v>621.871921182266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18792"/>
        <c:axId val="-2050857800"/>
      </c:scatterChart>
      <c:valAx>
        <c:axId val="-20507587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0951064"/>
        <c:crosses val="autoZero"/>
        <c:crossBetween val="midCat"/>
      </c:valAx>
      <c:valAx>
        <c:axId val="-2050951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0758776"/>
        <c:crosses val="autoZero"/>
        <c:crossBetween val="midCat"/>
      </c:valAx>
      <c:valAx>
        <c:axId val="-2050318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0857800"/>
        <c:crosses val="autoZero"/>
        <c:crossBetween val="midCat"/>
      </c:valAx>
      <c:valAx>
        <c:axId val="-20508578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03187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744.450938941488</c:v>
                </c:pt>
                <c:pt idx="1">
                  <c:v>744.450938941488</c:v>
                </c:pt>
                <c:pt idx="2">
                  <c:v>744.450938941488</c:v>
                </c:pt>
                <c:pt idx="3">
                  <c:v>744.450938941488</c:v>
                </c:pt>
                <c:pt idx="4">
                  <c:v>744.450938941488</c:v>
                </c:pt>
                <c:pt idx="5">
                  <c:v>744.450938941488</c:v>
                </c:pt>
                <c:pt idx="6">
                  <c:v>744.450938941488</c:v>
                </c:pt>
                <c:pt idx="7">
                  <c:v>744.450938941488</c:v>
                </c:pt>
                <c:pt idx="8">
                  <c:v>744.450938941488</c:v>
                </c:pt>
                <c:pt idx="9">
                  <c:v>744.450938941488</c:v>
                </c:pt>
                <c:pt idx="10">
                  <c:v>744.450938941488</c:v>
                </c:pt>
                <c:pt idx="11">
                  <c:v>744.450938941488</c:v>
                </c:pt>
                <c:pt idx="12">
                  <c:v>744.450938941488</c:v>
                </c:pt>
                <c:pt idx="13">
                  <c:v>744.450938941488</c:v>
                </c:pt>
                <c:pt idx="14">
                  <c:v>744.450938941488</c:v>
                </c:pt>
                <c:pt idx="15">
                  <c:v>752.0998104263522</c:v>
                </c:pt>
                <c:pt idx="16">
                  <c:v>767.3975533960811</c:v>
                </c:pt>
                <c:pt idx="17">
                  <c:v>782.6952963658098</c:v>
                </c:pt>
                <c:pt idx="18">
                  <c:v>797.9930393355384</c:v>
                </c:pt>
                <c:pt idx="19">
                  <c:v>813.2907823052672</c:v>
                </c:pt>
                <c:pt idx="20">
                  <c:v>828.588525274996</c:v>
                </c:pt>
                <c:pt idx="21">
                  <c:v>843.8862682447248</c:v>
                </c:pt>
                <c:pt idx="22">
                  <c:v>859.1840112144534</c:v>
                </c:pt>
                <c:pt idx="23">
                  <c:v>874.4817541841821</c:v>
                </c:pt>
                <c:pt idx="24">
                  <c:v>889.779497153911</c:v>
                </c:pt>
                <c:pt idx="25">
                  <c:v>905.0772401236396</c:v>
                </c:pt>
                <c:pt idx="26">
                  <c:v>920.3749830933683</c:v>
                </c:pt>
                <c:pt idx="27">
                  <c:v>935.672726063097</c:v>
                </c:pt>
                <c:pt idx="28">
                  <c:v>950.9704690328258</c:v>
                </c:pt>
                <c:pt idx="29">
                  <c:v>966.2682120025545</c:v>
                </c:pt>
                <c:pt idx="30">
                  <c:v>981.5659549722833</c:v>
                </c:pt>
                <c:pt idx="31">
                  <c:v>996.863697942012</c:v>
                </c:pt>
                <c:pt idx="32">
                  <c:v>1012.161440911741</c:v>
                </c:pt>
                <c:pt idx="33">
                  <c:v>1027.459183881469</c:v>
                </c:pt>
                <c:pt idx="34">
                  <c:v>1042.756926851198</c:v>
                </c:pt>
                <c:pt idx="35">
                  <c:v>1058.054669820927</c:v>
                </c:pt>
                <c:pt idx="36">
                  <c:v>1073.352412790656</c:v>
                </c:pt>
                <c:pt idx="37">
                  <c:v>1088.650155760384</c:v>
                </c:pt>
                <c:pt idx="38">
                  <c:v>1103.947898730113</c:v>
                </c:pt>
                <c:pt idx="39">
                  <c:v>1119.245641699842</c:v>
                </c:pt>
                <c:pt idx="40">
                  <c:v>1134.543384669571</c:v>
                </c:pt>
                <c:pt idx="41">
                  <c:v>1149.841127639299</c:v>
                </c:pt>
                <c:pt idx="42">
                  <c:v>1165.138870609028</c:v>
                </c:pt>
                <c:pt idx="43">
                  <c:v>1180.436613578757</c:v>
                </c:pt>
                <c:pt idx="44">
                  <c:v>1195.734356548485</c:v>
                </c:pt>
                <c:pt idx="45">
                  <c:v>1211.032099518214</c:v>
                </c:pt>
                <c:pt idx="46">
                  <c:v>1226.329842487943</c:v>
                </c:pt>
                <c:pt idx="47">
                  <c:v>1241.627585457672</c:v>
                </c:pt>
                <c:pt idx="48">
                  <c:v>1256.9253284274</c:v>
                </c:pt>
                <c:pt idx="49">
                  <c:v>1272.223071397129</c:v>
                </c:pt>
                <c:pt idx="50">
                  <c:v>1287.520814366858</c:v>
                </c:pt>
                <c:pt idx="51">
                  <c:v>1275.609046868666</c:v>
                </c:pt>
                <c:pt idx="52">
                  <c:v>1263.697279370473</c:v>
                </c:pt>
                <c:pt idx="53">
                  <c:v>1251.785511872281</c:v>
                </c:pt>
                <c:pt idx="54">
                  <c:v>1239.873744374089</c:v>
                </c:pt>
                <c:pt idx="55">
                  <c:v>1227.961976875897</c:v>
                </c:pt>
                <c:pt idx="56">
                  <c:v>1216.050209377705</c:v>
                </c:pt>
                <c:pt idx="57">
                  <c:v>1204.138441879512</c:v>
                </c:pt>
                <c:pt idx="58">
                  <c:v>1192.22667438132</c:v>
                </c:pt>
                <c:pt idx="59">
                  <c:v>1180.314906883128</c:v>
                </c:pt>
                <c:pt idx="60">
                  <c:v>1168.403139384936</c:v>
                </c:pt>
                <c:pt idx="61">
                  <c:v>1156.491371886743</c:v>
                </c:pt>
                <c:pt idx="62">
                  <c:v>1144.579604388551</c:v>
                </c:pt>
                <c:pt idx="63">
                  <c:v>1132.667836890359</c:v>
                </c:pt>
                <c:pt idx="64">
                  <c:v>1120.756069392167</c:v>
                </c:pt>
                <c:pt idx="65">
                  <c:v>1108.844301893974</c:v>
                </c:pt>
                <c:pt idx="66">
                  <c:v>1096.932534395782</c:v>
                </c:pt>
                <c:pt idx="67">
                  <c:v>1085.02076689759</c:v>
                </c:pt>
                <c:pt idx="68">
                  <c:v>1073.108999399398</c:v>
                </c:pt>
                <c:pt idx="69">
                  <c:v>1061.197231901206</c:v>
                </c:pt>
                <c:pt idx="70">
                  <c:v>1049.285464403014</c:v>
                </c:pt>
                <c:pt idx="71">
                  <c:v>1037.373696904821</c:v>
                </c:pt>
                <c:pt idx="72">
                  <c:v>1025.461929406629</c:v>
                </c:pt>
                <c:pt idx="73">
                  <c:v>1013.550161908437</c:v>
                </c:pt>
                <c:pt idx="74">
                  <c:v>1001.638394410244</c:v>
                </c:pt>
                <c:pt idx="75">
                  <c:v>989.7266269120523</c:v>
                </c:pt>
                <c:pt idx="76">
                  <c:v>977.8148594138602</c:v>
                </c:pt>
                <c:pt idx="77">
                  <c:v>965.9030919156678</c:v>
                </c:pt>
                <c:pt idx="78">
                  <c:v>953.9913244174757</c:v>
                </c:pt>
                <c:pt idx="79">
                  <c:v>942.0795569192835</c:v>
                </c:pt>
                <c:pt idx="80">
                  <c:v>930.1677894210912</c:v>
                </c:pt>
                <c:pt idx="81">
                  <c:v>920.4280405079625</c:v>
                </c:pt>
                <c:pt idx="82">
                  <c:v>910.688291594834</c:v>
                </c:pt>
                <c:pt idx="83">
                  <c:v>900.9485426817052</c:v>
                </c:pt>
                <c:pt idx="84">
                  <c:v>891.2087937685766</c:v>
                </c:pt>
                <c:pt idx="85">
                  <c:v>881.469044855448</c:v>
                </c:pt>
                <c:pt idx="86">
                  <c:v>871.7292959423193</c:v>
                </c:pt>
                <c:pt idx="87">
                  <c:v>861.9895470291907</c:v>
                </c:pt>
                <c:pt idx="88">
                  <c:v>852.249798116062</c:v>
                </c:pt>
                <c:pt idx="89">
                  <c:v>842.5100492029335</c:v>
                </c:pt>
                <c:pt idx="90">
                  <c:v>832.7703002898048</c:v>
                </c:pt>
                <c:pt idx="91">
                  <c:v>823.030551376676</c:v>
                </c:pt>
                <c:pt idx="92">
                  <c:v>813.2908024635474</c:v>
                </c:pt>
                <c:pt idx="93">
                  <c:v>803.5510535504188</c:v>
                </c:pt>
                <c:pt idx="94">
                  <c:v>793.8113046372902</c:v>
                </c:pt>
                <c:pt idx="95">
                  <c:v>842.121430180726</c:v>
                </c:pt>
                <c:pt idx="96">
                  <c:v>948.481430180726</c:v>
                </c:pt>
                <c:pt idx="97">
                  <c:v>1054.841430180726</c:v>
                </c:pt>
                <c:pt idx="98">
                  <c:v>1161.201430180726</c:v>
                </c:pt>
                <c:pt idx="99">
                  <c:v>1267.561430180726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4981.77</c:v>
                </c:pt>
                <c:pt idx="1">
                  <c:v>4641.51</c:v>
                </c:pt>
                <c:pt idx="2">
                  <c:v>4301.25</c:v>
                </c:pt>
                <c:pt idx="3">
                  <c:v>3960.989999999999</c:v>
                </c:pt>
                <c:pt idx="4">
                  <c:v>3620.729999999999</c:v>
                </c:pt>
                <c:pt idx="5">
                  <c:v>3280.469999999999</c:v>
                </c:pt>
                <c:pt idx="6">
                  <c:v>2940.209999999999</c:v>
                </c:pt>
                <c:pt idx="7">
                  <c:v>2599.949999999999</c:v>
                </c:pt>
                <c:pt idx="8">
                  <c:v>2259.689999999999</c:v>
                </c:pt>
                <c:pt idx="9">
                  <c:v>1919.429999999999</c:v>
                </c:pt>
                <c:pt idx="10">
                  <c:v>1579.169999999999</c:v>
                </c:pt>
                <c:pt idx="11">
                  <c:v>1238.909999999999</c:v>
                </c:pt>
                <c:pt idx="12">
                  <c:v>898.6499999999994</c:v>
                </c:pt>
                <c:pt idx="13">
                  <c:v>558.3899999999994</c:v>
                </c:pt>
                <c:pt idx="14">
                  <c:v>218.1299999999994</c:v>
                </c:pt>
                <c:pt idx="15">
                  <c:v>74.09859154929587</c:v>
                </c:pt>
                <c:pt idx="16">
                  <c:v>126.2957746478874</c:v>
                </c:pt>
                <c:pt idx="17">
                  <c:v>178.492957746479</c:v>
                </c:pt>
                <c:pt idx="18">
                  <c:v>230.6901408450705</c:v>
                </c:pt>
                <c:pt idx="19">
                  <c:v>282.8873239436621</c:v>
                </c:pt>
                <c:pt idx="20">
                  <c:v>335.0845070422537</c:v>
                </c:pt>
                <c:pt idx="21">
                  <c:v>387.2816901408452</c:v>
                </c:pt>
                <c:pt idx="22">
                  <c:v>439.4788732394368</c:v>
                </c:pt>
                <c:pt idx="23">
                  <c:v>491.6760563380283</c:v>
                </c:pt>
                <c:pt idx="24">
                  <c:v>543.8732394366198</c:v>
                </c:pt>
                <c:pt idx="25">
                  <c:v>596.0704225352114</c:v>
                </c:pt>
                <c:pt idx="26">
                  <c:v>648.267605633803</c:v>
                </c:pt>
                <c:pt idx="27">
                  <c:v>700.4647887323946</c:v>
                </c:pt>
                <c:pt idx="28">
                  <c:v>752.6619718309861</c:v>
                </c:pt>
                <c:pt idx="29">
                  <c:v>804.8591549295777</c:v>
                </c:pt>
                <c:pt idx="30">
                  <c:v>857.0563380281693</c:v>
                </c:pt>
                <c:pt idx="31">
                  <c:v>909.2535211267607</c:v>
                </c:pt>
                <c:pt idx="32">
                  <c:v>961.4507042253522</c:v>
                </c:pt>
                <c:pt idx="33">
                  <c:v>1013.647887323944</c:v>
                </c:pt>
                <c:pt idx="34">
                  <c:v>1065.845070422535</c:v>
                </c:pt>
                <c:pt idx="35">
                  <c:v>1118.042253521127</c:v>
                </c:pt>
                <c:pt idx="36">
                  <c:v>1170.239436619719</c:v>
                </c:pt>
                <c:pt idx="37">
                  <c:v>1222.43661971831</c:v>
                </c:pt>
                <c:pt idx="38">
                  <c:v>1274.633802816902</c:v>
                </c:pt>
                <c:pt idx="39">
                  <c:v>1326.830985915493</c:v>
                </c:pt>
                <c:pt idx="40">
                  <c:v>1379.028169014085</c:v>
                </c:pt>
                <c:pt idx="41">
                  <c:v>1431.225352112676</c:v>
                </c:pt>
                <c:pt idx="42">
                  <c:v>1483.422535211268</c:v>
                </c:pt>
                <c:pt idx="43">
                  <c:v>1535.61971830986</c:v>
                </c:pt>
                <c:pt idx="44">
                  <c:v>1587.816901408451</c:v>
                </c:pt>
                <c:pt idx="45">
                  <c:v>1640.014084507043</c:v>
                </c:pt>
                <c:pt idx="46">
                  <c:v>1692.211267605634</c:v>
                </c:pt>
                <c:pt idx="47">
                  <c:v>1744.408450704226</c:v>
                </c:pt>
                <c:pt idx="48">
                  <c:v>1796.605633802817</c:v>
                </c:pt>
                <c:pt idx="49">
                  <c:v>1848.802816901409</c:v>
                </c:pt>
                <c:pt idx="50">
                  <c:v>1901.0</c:v>
                </c:pt>
                <c:pt idx="51">
                  <c:v>1871.538095238096</c:v>
                </c:pt>
                <c:pt idx="52">
                  <c:v>1842.076190476191</c:v>
                </c:pt>
                <c:pt idx="53">
                  <c:v>1812.614285714286</c:v>
                </c:pt>
                <c:pt idx="54">
                  <c:v>1783.152380952381</c:v>
                </c:pt>
                <c:pt idx="55">
                  <c:v>1753.690476190477</c:v>
                </c:pt>
                <c:pt idx="56">
                  <c:v>1724.228571428572</c:v>
                </c:pt>
                <c:pt idx="57">
                  <c:v>1694.766666666667</c:v>
                </c:pt>
                <c:pt idx="58">
                  <c:v>1665.304761904762</c:v>
                </c:pt>
                <c:pt idx="59">
                  <c:v>1635.842857142857</c:v>
                </c:pt>
                <c:pt idx="60">
                  <c:v>1606.380952380953</c:v>
                </c:pt>
                <c:pt idx="61">
                  <c:v>1576.919047619048</c:v>
                </c:pt>
                <c:pt idx="62">
                  <c:v>1547.457142857143</c:v>
                </c:pt>
                <c:pt idx="63">
                  <c:v>1517.995238095238</c:v>
                </c:pt>
                <c:pt idx="64">
                  <c:v>1488.533333333334</c:v>
                </c:pt>
                <c:pt idx="65">
                  <c:v>1459.071428571429</c:v>
                </c:pt>
                <c:pt idx="66">
                  <c:v>1429.609523809524</c:v>
                </c:pt>
                <c:pt idx="67">
                  <c:v>1400.14761904762</c:v>
                </c:pt>
                <c:pt idx="68">
                  <c:v>1370.685714285714</c:v>
                </c:pt>
                <c:pt idx="69">
                  <c:v>1341.223809523809</c:v>
                </c:pt>
                <c:pt idx="70">
                  <c:v>1311.761904761905</c:v>
                </c:pt>
                <c:pt idx="71">
                  <c:v>1282.3</c:v>
                </c:pt>
                <c:pt idx="72">
                  <c:v>1252.838095238095</c:v>
                </c:pt>
                <c:pt idx="73">
                  <c:v>1223.37619047619</c:v>
                </c:pt>
                <c:pt idx="74">
                  <c:v>1193.914285714286</c:v>
                </c:pt>
                <c:pt idx="75">
                  <c:v>1164.452380952381</c:v>
                </c:pt>
                <c:pt idx="76">
                  <c:v>1134.990476190476</c:v>
                </c:pt>
                <c:pt idx="77">
                  <c:v>1105.528571428571</c:v>
                </c:pt>
                <c:pt idx="78">
                  <c:v>1076.066666666667</c:v>
                </c:pt>
                <c:pt idx="79">
                  <c:v>1046.604761904762</c:v>
                </c:pt>
                <c:pt idx="80">
                  <c:v>1017.142857142857</c:v>
                </c:pt>
                <c:pt idx="81">
                  <c:v>3310.80197044335</c:v>
                </c:pt>
                <c:pt idx="82">
                  <c:v>5604.461083743842</c:v>
                </c:pt>
                <c:pt idx="83">
                  <c:v>7898.120197044334</c:v>
                </c:pt>
                <c:pt idx="84">
                  <c:v>10191.77931034483</c:v>
                </c:pt>
                <c:pt idx="85">
                  <c:v>12485.43842364532</c:v>
                </c:pt>
                <c:pt idx="86">
                  <c:v>14779.09753694581</c:v>
                </c:pt>
                <c:pt idx="87">
                  <c:v>17072.75665024631</c:v>
                </c:pt>
                <c:pt idx="88">
                  <c:v>19366.4157635468</c:v>
                </c:pt>
                <c:pt idx="89">
                  <c:v>21660.07487684729</c:v>
                </c:pt>
                <c:pt idx="90">
                  <c:v>23953.73399014779</c:v>
                </c:pt>
                <c:pt idx="91">
                  <c:v>26247.39310344828</c:v>
                </c:pt>
                <c:pt idx="92">
                  <c:v>28541.05221674877</c:v>
                </c:pt>
                <c:pt idx="93">
                  <c:v>30834.71133004926</c:v>
                </c:pt>
                <c:pt idx="94">
                  <c:v>33128.37044334975</c:v>
                </c:pt>
                <c:pt idx="95">
                  <c:v>34637.63</c:v>
                </c:pt>
                <c:pt idx="96">
                  <c:v>35362.49</c:v>
                </c:pt>
                <c:pt idx="97">
                  <c:v>36087.35</c:v>
                </c:pt>
                <c:pt idx="98">
                  <c:v>36812.21</c:v>
                </c:pt>
                <c:pt idx="99">
                  <c:v>37537.07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3.368025834565416</c:v>
                </c:pt>
                <c:pt idx="16">
                  <c:v>10.10407750369622</c:v>
                </c:pt>
                <c:pt idx="17">
                  <c:v>16.84012917282703</c:v>
                </c:pt>
                <c:pt idx="18">
                  <c:v>23.57618084195784</c:v>
                </c:pt>
                <c:pt idx="19">
                  <c:v>30.31223251108865</c:v>
                </c:pt>
                <c:pt idx="20">
                  <c:v>37.04828418021945</c:v>
                </c:pt>
                <c:pt idx="21">
                  <c:v>43.78433584935026</c:v>
                </c:pt>
                <c:pt idx="22">
                  <c:v>50.52038751848107</c:v>
                </c:pt>
                <c:pt idx="23">
                  <c:v>57.25643918761188</c:v>
                </c:pt>
                <c:pt idx="24">
                  <c:v>63.99249085674269</c:v>
                </c:pt>
                <c:pt idx="25">
                  <c:v>70.72854252587349</c:v>
                </c:pt>
                <c:pt idx="26">
                  <c:v>77.4645941950043</c:v>
                </c:pt>
                <c:pt idx="27">
                  <c:v>84.2006458641351</c:v>
                </c:pt>
                <c:pt idx="28">
                  <c:v>90.93669753326593</c:v>
                </c:pt>
                <c:pt idx="29">
                  <c:v>97.67274920239673</c:v>
                </c:pt>
                <c:pt idx="30">
                  <c:v>104.4088008715275</c:v>
                </c:pt>
                <c:pt idx="31">
                  <c:v>111.1448525406583</c:v>
                </c:pt>
                <c:pt idx="32">
                  <c:v>117.8809042097892</c:v>
                </c:pt>
                <c:pt idx="33">
                  <c:v>124.61695587892</c:v>
                </c:pt>
                <c:pt idx="34">
                  <c:v>131.3530075480508</c:v>
                </c:pt>
                <c:pt idx="35">
                  <c:v>138.0890592171816</c:v>
                </c:pt>
                <c:pt idx="36">
                  <c:v>144.8251108863124</c:v>
                </c:pt>
                <c:pt idx="37">
                  <c:v>151.5611625554432</c:v>
                </c:pt>
                <c:pt idx="38">
                  <c:v>158.297214224574</c:v>
                </c:pt>
                <c:pt idx="39">
                  <c:v>165.0332658937048</c:v>
                </c:pt>
                <c:pt idx="40">
                  <c:v>171.7693175628356</c:v>
                </c:pt>
                <c:pt idx="41">
                  <c:v>178.5053692319664</c:v>
                </c:pt>
                <c:pt idx="42">
                  <c:v>185.2414209010972</c:v>
                </c:pt>
                <c:pt idx="43">
                  <c:v>191.977472570228</c:v>
                </c:pt>
                <c:pt idx="44">
                  <c:v>198.7135242393588</c:v>
                </c:pt>
                <c:pt idx="45">
                  <c:v>205.4495759084897</c:v>
                </c:pt>
                <c:pt idx="46">
                  <c:v>212.1856275776205</c:v>
                </c:pt>
                <c:pt idx="47">
                  <c:v>218.9216792467513</c:v>
                </c:pt>
                <c:pt idx="48">
                  <c:v>225.6577309158821</c:v>
                </c:pt>
                <c:pt idx="49">
                  <c:v>232.393782585013</c:v>
                </c:pt>
                <c:pt idx="50">
                  <c:v>239.1298342541437</c:v>
                </c:pt>
                <c:pt idx="51">
                  <c:v>240.268547750592</c:v>
                </c:pt>
                <c:pt idx="52">
                  <c:v>241.4072612470403</c:v>
                </c:pt>
                <c:pt idx="53">
                  <c:v>242.5459747434886</c:v>
                </c:pt>
                <c:pt idx="54">
                  <c:v>243.6846882399369</c:v>
                </c:pt>
                <c:pt idx="55">
                  <c:v>244.8234017363852</c:v>
                </c:pt>
                <c:pt idx="56">
                  <c:v>245.9621152328335</c:v>
                </c:pt>
                <c:pt idx="57">
                  <c:v>247.1008287292818</c:v>
                </c:pt>
                <c:pt idx="58">
                  <c:v>248.2395422257301</c:v>
                </c:pt>
                <c:pt idx="59">
                  <c:v>249.3782557221784</c:v>
                </c:pt>
                <c:pt idx="60">
                  <c:v>250.5169692186267</c:v>
                </c:pt>
                <c:pt idx="61">
                  <c:v>251.655682715075</c:v>
                </c:pt>
                <c:pt idx="62">
                  <c:v>252.7943962115233</c:v>
                </c:pt>
                <c:pt idx="63">
                  <c:v>253.9331097079716</c:v>
                </c:pt>
                <c:pt idx="64">
                  <c:v>255.0718232044199</c:v>
                </c:pt>
                <c:pt idx="65">
                  <c:v>256.2105367008683</c:v>
                </c:pt>
                <c:pt idx="66">
                  <c:v>257.3492501973165</c:v>
                </c:pt>
                <c:pt idx="67">
                  <c:v>258.4879636937648</c:v>
                </c:pt>
                <c:pt idx="68">
                  <c:v>259.6266771902131</c:v>
                </c:pt>
                <c:pt idx="69">
                  <c:v>260.7653906866614</c:v>
                </c:pt>
                <c:pt idx="70">
                  <c:v>261.9041041831097</c:v>
                </c:pt>
                <c:pt idx="71">
                  <c:v>263.042817679558</c:v>
                </c:pt>
                <c:pt idx="72">
                  <c:v>264.1815311760063</c:v>
                </c:pt>
                <c:pt idx="73">
                  <c:v>265.3202446724546</c:v>
                </c:pt>
                <c:pt idx="74">
                  <c:v>266.4589581689029</c:v>
                </c:pt>
                <c:pt idx="75">
                  <c:v>267.5976716653512</c:v>
                </c:pt>
                <c:pt idx="76">
                  <c:v>268.7363851617995</c:v>
                </c:pt>
                <c:pt idx="77">
                  <c:v>269.8750986582479</c:v>
                </c:pt>
                <c:pt idx="78">
                  <c:v>271.0138121546962</c:v>
                </c:pt>
                <c:pt idx="79">
                  <c:v>272.1525256511445</c:v>
                </c:pt>
                <c:pt idx="80">
                  <c:v>273.2912391475928</c:v>
                </c:pt>
                <c:pt idx="81">
                  <c:v>324.2557221783741</c:v>
                </c:pt>
                <c:pt idx="82">
                  <c:v>375.2202052091555</c:v>
                </c:pt>
                <c:pt idx="83">
                  <c:v>426.184688239937</c:v>
                </c:pt>
                <c:pt idx="84">
                  <c:v>477.1491712707182</c:v>
                </c:pt>
                <c:pt idx="85">
                  <c:v>528.1136543014997</c:v>
                </c:pt>
                <c:pt idx="86">
                  <c:v>579.078137332281</c:v>
                </c:pt>
                <c:pt idx="87">
                  <c:v>630.0426203630624</c:v>
                </c:pt>
                <c:pt idx="88">
                  <c:v>681.0071033938437</c:v>
                </c:pt>
                <c:pt idx="89">
                  <c:v>731.9715864246251</c:v>
                </c:pt>
                <c:pt idx="90">
                  <c:v>782.9360694554065</c:v>
                </c:pt>
                <c:pt idx="91">
                  <c:v>833.900552486188</c:v>
                </c:pt>
                <c:pt idx="92">
                  <c:v>884.8650355169693</c:v>
                </c:pt>
                <c:pt idx="93">
                  <c:v>935.8295185477507</c:v>
                </c:pt>
                <c:pt idx="94">
                  <c:v>986.794001578532</c:v>
                </c:pt>
                <c:pt idx="95">
                  <c:v>1016.491743093923</c:v>
                </c:pt>
                <c:pt idx="96">
                  <c:v>1024.922743093923</c:v>
                </c:pt>
                <c:pt idx="97">
                  <c:v>1033.353743093923</c:v>
                </c:pt>
                <c:pt idx="98">
                  <c:v>1041.784743093923</c:v>
                </c:pt>
                <c:pt idx="99">
                  <c:v>1050.215743093923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68.29577464788757</c:v>
                </c:pt>
                <c:pt idx="16">
                  <c:v>204.8873239436622</c:v>
                </c:pt>
                <c:pt idx="17">
                  <c:v>341.4788732394369</c:v>
                </c:pt>
                <c:pt idx="18">
                  <c:v>478.0704225352115</c:v>
                </c:pt>
                <c:pt idx="19">
                  <c:v>614.6619718309862</c:v>
                </c:pt>
                <c:pt idx="20">
                  <c:v>751.2535211267608</c:v>
                </c:pt>
                <c:pt idx="21">
                  <c:v>887.8450704225355</c:v>
                </c:pt>
                <c:pt idx="22">
                  <c:v>1024.43661971831</c:v>
                </c:pt>
                <c:pt idx="23">
                  <c:v>1161.028169014085</c:v>
                </c:pt>
                <c:pt idx="24">
                  <c:v>1297.61971830986</c:v>
                </c:pt>
                <c:pt idx="25">
                  <c:v>1434.211267605634</c:v>
                </c:pt>
                <c:pt idx="26">
                  <c:v>1570.802816901409</c:v>
                </c:pt>
                <c:pt idx="27">
                  <c:v>1707.394366197183</c:v>
                </c:pt>
                <c:pt idx="28">
                  <c:v>1843.985915492958</c:v>
                </c:pt>
                <c:pt idx="29">
                  <c:v>1980.577464788733</c:v>
                </c:pt>
                <c:pt idx="30">
                  <c:v>2117.169014084508</c:v>
                </c:pt>
                <c:pt idx="31">
                  <c:v>2253.760563380282</c:v>
                </c:pt>
                <c:pt idx="32">
                  <c:v>2390.352112676056</c:v>
                </c:pt>
                <c:pt idx="33">
                  <c:v>2526.943661971831</c:v>
                </c:pt>
                <c:pt idx="34">
                  <c:v>2663.535211267606</c:v>
                </c:pt>
                <c:pt idx="35">
                  <c:v>2800.12676056338</c:v>
                </c:pt>
                <c:pt idx="36">
                  <c:v>2936.718309859155</c:v>
                </c:pt>
                <c:pt idx="37">
                  <c:v>3073.30985915493</c:v>
                </c:pt>
                <c:pt idx="38">
                  <c:v>3209.901408450704</c:v>
                </c:pt>
                <c:pt idx="39">
                  <c:v>3346.49295774648</c:v>
                </c:pt>
                <c:pt idx="40">
                  <c:v>3483.084507042254</c:v>
                </c:pt>
                <c:pt idx="41">
                  <c:v>3619.676056338028</c:v>
                </c:pt>
                <c:pt idx="42">
                  <c:v>3756.267605633803</c:v>
                </c:pt>
                <c:pt idx="43">
                  <c:v>3892.859154929577</c:v>
                </c:pt>
                <c:pt idx="44">
                  <c:v>4029.450704225352</c:v>
                </c:pt>
                <c:pt idx="45">
                  <c:v>4166.042253521127</c:v>
                </c:pt>
                <c:pt idx="46">
                  <c:v>4302.633802816902</c:v>
                </c:pt>
                <c:pt idx="47">
                  <c:v>4439.225352112676</c:v>
                </c:pt>
                <c:pt idx="48">
                  <c:v>4575.81690140845</c:v>
                </c:pt>
                <c:pt idx="49">
                  <c:v>4712.408450704225</c:v>
                </c:pt>
                <c:pt idx="50">
                  <c:v>4849.0</c:v>
                </c:pt>
                <c:pt idx="51">
                  <c:v>5018.795238095238</c:v>
                </c:pt>
                <c:pt idx="52">
                  <c:v>5188.590476190476</c:v>
                </c:pt>
                <c:pt idx="53">
                  <c:v>5358.385714285714</c:v>
                </c:pt>
                <c:pt idx="54">
                  <c:v>5528.180952380952</c:v>
                </c:pt>
                <c:pt idx="55">
                  <c:v>5697.976190476191</c:v>
                </c:pt>
                <c:pt idx="56">
                  <c:v>5867.771428571428</c:v>
                </c:pt>
                <c:pt idx="57">
                  <c:v>6037.566666666666</c:v>
                </c:pt>
                <c:pt idx="58">
                  <c:v>6207.361904761904</c:v>
                </c:pt>
                <c:pt idx="59">
                  <c:v>6377.157142857142</c:v>
                </c:pt>
                <c:pt idx="60">
                  <c:v>6546.952380952381</c:v>
                </c:pt>
                <c:pt idx="61">
                  <c:v>6716.74761904762</c:v>
                </c:pt>
                <c:pt idx="62">
                  <c:v>6886.542857142857</c:v>
                </c:pt>
                <c:pt idx="63">
                  <c:v>7056.338095238096</c:v>
                </c:pt>
                <c:pt idx="64">
                  <c:v>7226.133333333333</c:v>
                </c:pt>
                <c:pt idx="65">
                  <c:v>7395.928571428571</c:v>
                </c:pt>
                <c:pt idx="66">
                  <c:v>7565.72380952381</c:v>
                </c:pt>
                <c:pt idx="67">
                  <c:v>7735.519047619047</c:v>
                </c:pt>
                <c:pt idx="68">
                  <c:v>7905.314285714286</c:v>
                </c:pt>
                <c:pt idx="69">
                  <c:v>8075.109523809524</c:v>
                </c:pt>
                <c:pt idx="70">
                  <c:v>8244.90476190476</c:v>
                </c:pt>
                <c:pt idx="71">
                  <c:v>8414.7</c:v>
                </c:pt>
                <c:pt idx="72">
                  <c:v>8584.495238095238</c:v>
                </c:pt>
                <c:pt idx="73">
                  <c:v>8754.290476190475</c:v>
                </c:pt>
                <c:pt idx="74">
                  <c:v>8924.085714285713</c:v>
                </c:pt>
                <c:pt idx="75">
                  <c:v>9093.880952380952</c:v>
                </c:pt>
                <c:pt idx="76">
                  <c:v>9263.676190476192</c:v>
                </c:pt>
                <c:pt idx="77">
                  <c:v>9433.471428571428</c:v>
                </c:pt>
                <c:pt idx="78">
                  <c:v>9603.266666666666</c:v>
                </c:pt>
                <c:pt idx="79">
                  <c:v>9773.061904761904</c:v>
                </c:pt>
                <c:pt idx="80">
                  <c:v>9942.857142857143</c:v>
                </c:pt>
                <c:pt idx="81">
                  <c:v>10559.2118226601</c:v>
                </c:pt>
                <c:pt idx="82">
                  <c:v>11175.56650246305</c:v>
                </c:pt>
                <c:pt idx="83">
                  <c:v>11791.92118226601</c:v>
                </c:pt>
                <c:pt idx="84">
                  <c:v>12408.27586206897</c:v>
                </c:pt>
                <c:pt idx="85">
                  <c:v>13024.63054187192</c:v>
                </c:pt>
                <c:pt idx="86">
                  <c:v>13640.98522167488</c:v>
                </c:pt>
                <c:pt idx="87">
                  <c:v>14257.33990147783</c:v>
                </c:pt>
                <c:pt idx="88">
                  <c:v>14873.69458128079</c:v>
                </c:pt>
                <c:pt idx="89">
                  <c:v>15490.04926108374</c:v>
                </c:pt>
                <c:pt idx="90">
                  <c:v>16106.4039408867</c:v>
                </c:pt>
                <c:pt idx="91">
                  <c:v>16722.75862068966</c:v>
                </c:pt>
                <c:pt idx="92">
                  <c:v>17339.11330049261</c:v>
                </c:pt>
                <c:pt idx="93">
                  <c:v>17955.46798029557</c:v>
                </c:pt>
                <c:pt idx="94">
                  <c:v>18571.82266009852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40.58013424986817</c:v>
                </c:pt>
                <c:pt idx="1">
                  <c:v>40.58013424986817</c:v>
                </c:pt>
                <c:pt idx="2">
                  <c:v>40.58013424986817</c:v>
                </c:pt>
                <c:pt idx="3">
                  <c:v>40.58013424986817</c:v>
                </c:pt>
                <c:pt idx="4">
                  <c:v>40.58013424986817</c:v>
                </c:pt>
                <c:pt idx="5">
                  <c:v>40.58013424986817</c:v>
                </c:pt>
                <c:pt idx="6">
                  <c:v>40.58013424986817</c:v>
                </c:pt>
                <c:pt idx="7">
                  <c:v>40.58013424986817</c:v>
                </c:pt>
                <c:pt idx="8">
                  <c:v>40.58013424986817</c:v>
                </c:pt>
                <c:pt idx="9">
                  <c:v>40.58013424986817</c:v>
                </c:pt>
                <c:pt idx="10">
                  <c:v>40.58013424986817</c:v>
                </c:pt>
                <c:pt idx="11">
                  <c:v>40.58013424986817</c:v>
                </c:pt>
                <c:pt idx="12">
                  <c:v>40.58013424986817</c:v>
                </c:pt>
                <c:pt idx="13">
                  <c:v>40.58013424986817</c:v>
                </c:pt>
                <c:pt idx="14">
                  <c:v>40.58013424986817</c:v>
                </c:pt>
                <c:pt idx="15">
                  <c:v>41.92906955994673</c:v>
                </c:pt>
                <c:pt idx="16">
                  <c:v>44.62694018010382</c:v>
                </c:pt>
                <c:pt idx="17">
                  <c:v>47.32481080026093</c:v>
                </c:pt>
                <c:pt idx="18">
                  <c:v>50.02268142041802</c:v>
                </c:pt>
                <c:pt idx="19">
                  <c:v>52.7205520405751</c:v>
                </c:pt>
                <c:pt idx="20">
                  <c:v>55.41842266073222</c:v>
                </c:pt>
                <c:pt idx="21">
                  <c:v>58.11629328088932</c:v>
                </c:pt>
                <c:pt idx="22">
                  <c:v>60.81416390104641</c:v>
                </c:pt>
                <c:pt idx="23">
                  <c:v>63.51203452120352</c:v>
                </c:pt>
                <c:pt idx="24">
                  <c:v>66.20990514136062</c:v>
                </c:pt>
                <c:pt idx="25">
                  <c:v>68.9077757615177</c:v>
                </c:pt>
                <c:pt idx="26">
                  <c:v>71.60564638167482</c:v>
                </c:pt>
                <c:pt idx="27">
                  <c:v>74.30351700183192</c:v>
                </c:pt>
                <c:pt idx="28">
                  <c:v>77.00138762198901</c:v>
                </c:pt>
                <c:pt idx="29">
                  <c:v>79.6992582421461</c:v>
                </c:pt>
                <c:pt idx="30">
                  <c:v>82.3971288623032</c:v>
                </c:pt>
                <c:pt idx="31">
                  <c:v>85.0949994824603</c:v>
                </c:pt>
                <c:pt idx="32">
                  <c:v>87.7928701026174</c:v>
                </c:pt>
                <c:pt idx="33">
                  <c:v>90.49074072277449</c:v>
                </c:pt>
                <c:pt idx="34">
                  <c:v>93.18861134293159</c:v>
                </c:pt>
                <c:pt idx="35">
                  <c:v>95.8864819630887</c:v>
                </c:pt>
                <c:pt idx="36">
                  <c:v>98.58435258324578</c:v>
                </c:pt>
                <c:pt idx="37">
                  <c:v>101.2822232034029</c:v>
                </c:pt>
                <c:pt idx="38">
                  <c:v>103.98009382356</c:v>
                </c:pt>
                <c:pt idx="39">
                  <c:v>106.6779644437171</c:v>
                </c:pt>
                <c:pt idx="40">
                  <c:v>109.3758350638742</c:v>
                </c:pt>
                <c:pt idx="41">
                  <c:v>112.0737056840313</c:v>
                </c:pt>
                <c:pt idx="42">
                  <c:v>114.7715763041884</c:v>
                </c:pt>
                <c:pt idx="43">
                  <c:v>117.4694469243455</c:v>
                </c:pt>
                <c:pt idx="44">
                  <c:v>120.1673175445026</c:v>
                </c:pt>
                <c:pt idx="45">
                  <c:v>122.8651881646597</c:v>
                </c:pt>
                <c:pt idx="46">
                  <c:v>125.5630587848168</c:v>
                </c:pt>
                <c:pt idx="47">
                  <c:v>128.2609294049739</c:v>
                </c:pt>
                <c:pt idx="48">
                  <c:v>130.958800025131</c:v>
                </c:pt>
                <c:pt idx="49">
                  <c:v>133.6566706452881</c:v>
                </c:pt>
                <c:pt idx="50">
                  <c:v>136.3545412654452</c:v>
                </c:pt>
                <c:pt idx="51">
                  <c:v>131.8093898899303</c:v>
                </c:pt>
                <c:pt idx="52">
                  <c:v>127.2642385144155</c:v>
                </c:pt>
                <c:pt idx="53">
                  <c:v>122.7190871389006</c:v>
                </c:pt>
                <c:pt idx="54">
                  <c:v>118.1739357633858</c:v>
                </c:pt>
                <c:pt idx="55">
                  <c:v>113.628784387871</c:v>
                </c:pt>
                <c:pt idx="56">
                  <c:v>109.0836330123561</c:v>
                </c:pt>
                <c:pt idx="57">
                  <c:v>104.5384816368413</c:v>
                </c:pt>
                <c:pt idx="58">
                  <c:v>99.99333026132646</c:v>
                </c:pt>
                <c:pt idx="59">
                  <c:v>95.44817888581161</c:v>
                </c:pt>
                <c:pt idx="60">
                  <c:v>90.90302751029678</c:v>
                </c:pt>
                <c:pt idx="61">
                  <c:v>86.35787613478195</c:v>
                </c:pt>
                <c:pt idx="62">
                  <c:v>81.8127247592671</c:v>
                </c:pt>
                <c:pt idx="63">
                  <c:v>77.26757338375226</c:v>
                </c:pt>
                <c:pt idx="64">
                  <c:v>72.72242200823743</c:v>
                </c:pt>
                <c:pt idx="65">
                  <c:v>68.17727063272258</c:v>
                </c:pt>
                <c:pt idx="66">
                  <c:v>63.63211925720774</c:v>
                </c:pt>
                <c:pt idx="67">
                  <c:v>59.08696788169291</c:v>
                </c:pt>
                <c:pt idx="68">
                  <c:v>54.54181650617807</c:v>
                </c:pt>
                <c:pt idx="69">
                  <c:v>49.99666513066323</c:v>
                </c:pt>
                <c:pt idx="70">
                  <c:v>45.4515137551484</c:v>
                </c:pt>
                <c:pt idx="71">
                  <c:v>40.90636237963355</c:v>
                </c:pt>
                <c:pt idx="72">
                  <c:v>36.36121100411872</c:v>
                </c:pt>
                <c:pt idx="73">
                  <c:v>31.81605962860388</c:v>
                </c:pt>
                <c:pt idx="74">
                  <c:v>27.27090825308903</c:v>
                </c:pt>
                <c:pt idx="75">
                  <c:v>22.7257568775742</c:v>
                </c:pt>
                <c:pt idx="76">
                  <c:v>18.18060550205936</c:v>
                </c:pt>
                <c:pt idx="77">
                  <c:v>13.63545412654453</c:v>
                </c:pt>
                <c:pt idx="78">
                  <c:v>9.090302751029682</c:v>
                </c:pt>
                <c:pt idx="79">
                  <c:v>4.545151375514848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4594.366197183097</c:v>
                </c:pt>
                <c:pt idx="16">
                  <c:v>4463.098591549296</c:v>
                </c:pt>
                <c:pt idx="17">
                  <c:v>4331.830985915492</c:v>
                </c:pt>
                <c:pt idx="18">
                  <c:v>4200.56338028169</c:v>
                </c:pt>
                <c:pt idx="19">
                  <c:v>4069.295774647887</c:v>
                </c:pt>
                <c:pt idx="20">
                  <c:v>3938.028169014084</c:v>
                </c:pt>
                <c:pt idx="21">
                  <c:v>3806.760563380281</c:v>
                </c:pt>
                <c:pt idx="22">
                  <c:v>3675.492957746478</c:v>
                </c:pt>
                <c:pt idx="23">
                  <c:v>3544.225352112676</c:v>
                </c:pt>
                <c:pt idx="24">
                  <c:v>3412.957746478873</c:v>
                </c:pt>
                <c:pt idx="25">
                  <c:v>3281.69014084507</c:v>
                </c:pt>
                <c:pt idx="26">
                  <c:v>3150.422535211267</c:v>
                </c:pt>
                <c:pt idx="27">
                  <c:v>3019.154929577465</c:v>
                </c:pt>
                <c:pt idx="28">
                  <c:v>2887.887323943662</c:v>
                </c:pt>
                <c:pt idx="29">
                  <c:v>2756.619718309859</c:v>
                </c:pt>
                <c:pt idx="30">
                  <c:v>2625.352112676056</c:v>
                </c:pt>
                <c:pt idx="31">
                  <c:v>2494.084507042253</c:v>
                </c:pt>
                <c:pt idx="32">
                  <c:v>2362.816901408451</c:v>
                </c:pt>
                <c:pt idx="33">
                  <c:v>2231.549295774648</c:v>
                </c:pt>
                <c:pt idx="34">
                  <c:v>2100.281690140845</c:v>
                </c:pt>
                <c:pt idx="35">
                  <c:v>1969.014084507042</c:v>
                </c:pt>
                <c:pt idx="36">
                  <c:v>1837.74647887324</c:v>
                </c:pt>
                <c:pt idx="37">
                  <c:v>1706.478873239437</c:v>
                </c:pt>
                <c:pt idx="38">
                  <c:v>1575.211267605634</c:v>
                </c:pt>
                <c:pt idx="39">
                  <c:v>1443.943661971831</c:v>
                </c:pt>
                <c:pt idx="40">
                  <c:v>1312.676056338028</c:v>
                </c:pt>
                <c:pt idx="41">
                  <c:v>1181.408450704225</c:v>
                </c:pt>
                <c:pt idx="42">
                  <c:v>1050.140845070423</c:v>
                </c:pt>
                <c:pt idx="43">
                  <c:v>918.8732394366197</c:v>
                </c:pt>
                <c:pt idx="44">
                  <c:v>787.605633802817</c:v>
                </c:pt>
                <c:pt idx="45">
                  <c:v>656.3380281690143</c:v>
                </c:pt>
                <c:pt idx="46">
                  <c:v>525.070422535211</c:v>
                </c:pt>
                <c:pt idx="47">
                  <c:v>393.8028169014087</c:v>
                </c:pt>
                <c:pt idx="48">
                  <c:v>262.5352112676055</c:v>
                </c:pt>
                <c:pt idx="49">
                  <c:v>131.2676056338032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4114.285714285715</c:v>
                </c:pt>
                <c:pt idx="52">
                  <c:v>8228.57142857143</c:v>
                </c:pt>
                <c:pt idx="53">
                  <c:v>12342.85714285714</c:v>
                </c:pt>
                <c:pt idx="54">
                  <c:v>16457.14285714286</c:v>
                </c:pt>
                <c:pt idx="55">
                  <c:v>20571.42857142857</c:v>
                </c:pt>
                <c:pt idx="56">
                  <c:v>24685.71428571429</c:v>
                </c:pt>
                <c:pt idx="57">
                  <c:v>28800.0</c:v>
                </c:pt>
                <c:pt idx="58">
                  <c:v>32914.28571428572</c:v>
                </c:pt>
                <c:pt idx="59">
                  <c:v>37028.57142857143</c:v>
                </c:pt>
                <c:pt idx="60">
                  <c:v>41142.85714285714</c:v>
                </c:pt>
                <c:pt idx="61">
                  <c:v>45257.14285714286</c:v>
                </c:pt>
                <c:pt idx="62">
                  <c:v>49371.42857142857</c:v>
                </c:pt>
                <c:pt idx="63">
                  <c:v>53485.71428571429</c:v>
                </c:pt>
                <c:pt idx="64">
                  <c:v>57600.00000000001</c:v>
                </c:pt>
                <c:pt idx="65">
                  <c:v>61714.28571428572</c:v>
                </c:pt>
                <c:pt idx="66">
                  <c:v>65828.57142857143</c:v>
                </c:pt>
                <c:pt idx="67">
                  <c:v>69942.85714285714</c:v>
                </c:pt>
                <c:pt idx="68">
                  <c:v>74057.14285714287</c:v>
                </c:pt>
                <c:pt idx="69">
                  <c:v>78171.42857142858</c:v>
                </c:pt>
                <c:pt idx="70">
                  <c:v>82285.71428571429</c:v>
                </c:pt>
                <c:pt idx="71">
                  <c:v>86400.00000000001</c:v>
                </c:pt>
                <c:pt idx="72">
                  <c:v>90514.2857142857</c:v>
                </c:pt>
                <c:pt idx="73">
                  <c:v>94628.57142857143</c:v>
                </c:pt>
                <c:pt idx="74">
                  <c:v>98742.85714285715</c:v>
                </c:pt>
                <c:pt idx="75">
                  <c:v>102857.1428571429</c:v>
                </c:pt>
                <c:pt idx="76">
                  <c:v>106971.4285714286</c:v>
                </c:pt>
                <c:pt idx="77">
                  <c:v>111085.7142857143</c:v>
                </c:pt>
                <c:pt idx="78">
                  <c:v>115200.0</c:v>
                </c:pt>
                <c:pt idx="79">
                  <c:v>119314.2857142857</c:v>
                </c:pt>
                <c:pt idx="80">
                  <c:v>123428.5714285714</c:v>
                </c:pt>
                <c:pt idx="81">
                  <c:v>130805.9113300493</c:v>
                </c:pt>
                <c:pt idx="82">
                  <c:v>138183.2512315271</c:v>
                </c:pt>
                <c:pt idx="83">
                  <c:v>145560.5911330049</c:v>
                </c:pt>
                <c:pt idx="84">
                  <c:v>152937.9310344828</c:v>
                </c:pt>
                <c:pt idx="85">
                  <c:v>160315.2709359606</c:v>
                </c:pt>
                <c:pt idx="86">
                  <c:v>167692.6108374384</c:v>
                </c:pt>
                <c:pt idx="87">
                  <c:v>175069.9507389163</c:v>
                </c:pt>
                <c:pt idx="88">
                  <c:v>182447.2906403941</c:v>
                </c:pt>
                <c:pt idx="89">
                  <c:v>189824.6305418719</c:v>
                </c:pt>
                <c:pt idx="90">
                  <c:v>197201.9704433498</c:v>
                </c:pt>
                <c:pt idx="91">
                  <c:v>204579.3103448276</c:v>
                </c:pt>
                <c:pt idx="92">
                  <c:v>211956.6502463054</c:v>
                </c:pt>
                <c:pt idx="93">
                  <c:v>219333.9901477832</c:v>
                </c:pt>
                <c:pt idx="94">
                  <c:v>226711.3300492611</c:v>
                </c:pt>
                <c:pt idx="95">
                  <c:v>231735.85</c:v>
                </c:pt>
                <c:pt idx="96">
                  <c:v>234407.55</c:v>
                </c:pt>
                <c:pt idx="97">
                  <c:v>237079.25</c:v>
                </c:pt>
                <c:pt idx="98">
                  <c:v>239750.95</c:v>
                </c:pt>
                <c:pt idx="99">
                  <c:v>242422.65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  <c:pt idx="13">
                  <c:v>384</c:v>
                </c:pt>
                <c:pt idx="14">
                  <c:v>384</c:v>
                </c:pt>
                <c:pt idx="15">
                  <c:v>3785.915492957746</c:v>
                </c:pt>
                <c:pt idx="16">
                  <c:v>3677.746478873239</c:v>
                </c:pt>
                <c:pt idx="17">
                  <c:v>3569.577464788732</c:v>
                </c:pt>
                <c:pt idx="18">
                  <c:v>3461.408450704225</c:v>
                </c:pt>
                <c:pt idx="19">
                  <c:v>3353.239436619718</c:v>
                </c:pt>
                <c:pt idx="20">
                  <c:v>3245.07042253521</c:v>
                </c:pt>
                <c:pt idx="21">
                  <c:v>3136.901408450703</c:v>
                </c:pt>
                <c:pt idx="22">
                  <c:v>3028.732394366197</c:v>
                </c:pt>
                <c:pt idx="23">
                  <c:v>2920.56338028169</c:v>
                </c:pt>
                <c:pt idx="24">
                  <c:v>2812.394366197183</c:v>
                </c:pt>
                <c:pt idx="25">
                  <c:v>2704.225352112676</c:v>
                </c:pt>
                <c:pt idx="26">
                  <c:v>2596.056338028168</c:v>
                </c:pt>
                <c:pt idx="27">
                  <c:v>2487.887323943662</c:v>
                </c:pt>
                <c:pt idx="28">
                  <c:v>2379.718309859154</c:v>
                </c:pt>
                <c:pt idx="29">
                  <c:v>2271.549295774647</c:v>
                </c:pt>
                <c:pt idx="30">
                  <c:v>2163.380281690141</c:v>
                </c:pt>
                <c:pt idx="31">
                  <c:v>2055.211267605634</c:v>
                </c:pt>
                <c:pt idx="32">
                  <c:v>1947.042253521127</c:v>
                </c:pt>
                <c:pt idx="33">
                  <c:v>1838.87323943662</c:v>
                </c:pt>
                <c:pt idx="34">
                  <c:v>1730.704225352113</c:v>
                </c:pt>
                <c:pt idx="35">
                  <c:v>1622.535211267606</c:v>
                </c:pt>
                <c:pt idx="36">
                  <c:v>1514.366197183098</c:v>
                </c:pt>
                <c:pt idx="37">
                  <c:v>1406.197183098591</c:v>
                </c:pt>
                <c:pt idx="38">
                  <c:v>1298.028169014085</c:v>
                </c:pt>
                <c:pt idx="39">
                  <c:v>1189.859154929577</c:v>
                </c:pt>
                <c:pt idx="40">
                  <c:v>1081.69014084507</c:v>
                </c:pt>
                <c:pt idx="41">
                  <c:v>973.5211267605632</c:v>
                </c:pt>
                <c:pt idx="42">
                  <c:v>865.3521126760565</c:v>
                </c:pt>
                <c:pt idx="43">
                  <c:v>757.1830985915494</c:v>
                </c:pt>
                <c:pt idx="44">
                  <c:v>649.0140845070422</c:v>
                </c:pt>
                <c:pt idx="45">
                  <c:v>540.8450704225352</c:v>
                </c:pt>
                <c:pt idx="46">
                  <c:v>432.676056338028</c:v>
                </c:pt>
                <c:pt idx="47">
                  <c:v>324.5070422535214</c:v>
                </c:pt>
                <c:pt idx="48">
                  <c:v>216.3380281690143</c:v>
                </c:pt>
                <c:pt idx="49">
                  <c:v>108.1690140845071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2648.275862068966</c:v>
                </c:pt>
                <c:pt idx="82">
                  <c:v>5296.55172413793</c:v>
                </c:pt>
                <c:pt idx="83">
                  <c:v>7944.827586206896</c:v>
                </c:pt>
                <c:pt idx="84">
                  <c:v>10593.10344827586</c:v>
                </c:pt>
                <c:pt idx="85">
                  <c:v>13241.37931034483</c:v>
                </c:pt>
                <c:pt idx="86">
                  <c:v>15889.65517241379</c:v>
                </c:pt>
                <c:pt idx="87">
                  <c:v>18537.93103448276</c:v>
                </c:pt>
                <c:pt idx="88">
                  <c:v>21186.20689655172</c:v>
                </c:pt>
                <c:pt idx="89">
                  <c:v>23834.48275862069</c:v>
                </c:pt>
                <c:pt idx="90">
                  <c:v>26482.75862068966</c:v>
                </c:pt>
                <c:pt idx="91">
                  <c:v>29131.03448275862</c:v>
                </c:pt>
                <c:pt idx="92">
                  <c:v>31779.31034482759</c:v>
                </c:pt>
                <c:pt idx="93">
                  <c:v>34427.58620689655</c:v>
                </c:pt>
                <c:pt idx="94">
                  <c:v>37075.86206896552</c:v>
                </c:pt>
                <c:pt idx="95">
                  <c:v>41501.75</c:v>
                </c:pt>
                <c:pt idx="96">
                  <c:v>47705.25</c:v>
                </c:pt>
                <c:pt idx="97">
                  <c:v>53908.75</c:v>
                </c:pt>
                <c:pt idx="98">
                  <c:v>60112.25</c:v>
                </c:pt>
                <c:pt idx="99">
                  <c:v>66315.75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2144.616106820442</c:v>
                </c:pt>
                <c:pt idx="1">
                  <c:v>2144.616106820442</c:v>
                </c:pt>
                <c:pt idx="2">
                  <c:v>2144.616106820442</c:v>
                </c:pt>
                <c:pt idx="3">
                  <c:v>2144.616106820442</c:v>
                </c:pt>
                <c:pt idx="4">
                  <c:v>2144.616106820442</c:v>
                </c:pt>
                <c:pt idx="5">
                  <c:v>2144.616106820442</c:v>
                </c:pt>
                <c:pt idx="6">
                  <c:v>2144.616106820442</c:v>
                </c:pt>
                <c:pt idx="7">
                  <c:v>2144.616106820442</c:v>
                </c:pt>
                <c:pt idx="8">
                  <c:v>2144.616106820442</c:v>
                </c:pt>
                <c:pt idx="9">
                  <c:v>2144.616106820442</c:v>
                </c:pt>
                <c:pt idx="10">
                  <c:v>2144.616106820442</c:v>
                </c:pt>
                <c:pt idx="11">
                  <c:v>2144.616106820442</c:v>
                </c:pt>
                <c:pt idx="12">
                  <c:v>2144.616106820442</c:v>
                </c:pt>
                <c:pt idx="13">
                  <c:v>2144.616106820442</c:v>
                </c:pt>
                <c:pt idx="14">
                  <c:v>2144.616106820442</c:v>
                </c:pt>
                <c:pt idx="15">
                  <c:v>2146.08467217248</c:v>
                </c:pt>
                <c:pt idx="16">
                  <c:v>2149.021802876553</c:v>
                </c:pt>
                <c:pt idx="17">
                  <c:v>2151.958933580628</c:v>
                </c:pt>
                <c:pt idx="18">
                  <c:v>2154.896064284702</c:v>
                </c:pt>
                <c:pt idx="19">
                  <c:v>2157.833194988776</c:v>
                </c:pt>
                <c:pt idx="20">
                  <c:v>2160.770325692851</c:v>
                </c:pt>
                <c:pt idx="21">
                  <c:v>2163.707456396925</c:v>
                </c:pt>
                <c:pt idx="22">
                  <c:v>2166.644587101</c:v>
                </c:pt>
                <c:pt idx="23">
                  <c:v>2169.581717805074</c:v>
                </c:pt>
                <c:pt idx="24">
                  <c:v>2172.518848509149</c:v>
                </c:pt>
                <c:pt idx="25">
                  <c:v>2175.455979213223</c:v>
                </c:pt>
                <c:pt idx="26">
                  <c:v>2178.393109917298</c:v>
                </c:pt>
                <c:pt idx="27">
                  <c:v>2181.330240621372</c:v>
                </c:pt>
                <c:pt idx="28">
                  <c:v>2184.267371325446</c:v>
                </c:pt>
                <c:pt idx="29">
                  <c:v>2187.204502029521</c:v>
                </c:pt>
                <c:pt idx="30">
                  <c:v>2190.141632733595</c:v>
                </c:pt>
                <c:pt idx="31">
                  <c:v>2193.07876343767</c:v>
                </c:pt>
                <c:pt idx="32">
                  <c:v>2196.015894141744</c:v>
                </c:pt>
                <c:pt idx="33">
                  <c:v>2198.953024845818</c:v>
                </c:pt>
                <c:pt idx="34">
                  <c:v>2201.890155549893</c:v>
                </c:pt>
                <c:pt idx="35">
                  <c:v>2204.827286253967</c:v>
                </c:pt>
                <c:pt idx="36">
                  <c:v>2207.764416958042</c:v>
                </c:pt>
                <c:pt idx="37">
                  <c:v>2210.701547662116</c:v>
                </c:pt>
                <c:pt idx="38">
                  <c:v>2213.638678366191</c:v>
                </c:pt>
                <c:pt idx="39">
                  <c:v>2216.575809070265</c:v>
                </c:pt>
                <c:pt idx="40">
                  <c:v>2219.51293977434</c:v>
                </c:pt>
                <c:pt idx="41">
                  <c:v>2222.450070478413</c:v>
                </c:pt>
                <c:pt idx="42">
                  <c:v>2225.387201182488</c:v>
                </c:pt>
                <c:pt idx="43">
                  <c:v>2228.324331886562</c:v>
                </c:pt>
                <c:pt idx="44">
                  <c:v>2231.261462590637</c:v>
                </c:pt>
                <c:pt idx="45">
                  <c:v>2234.198593294711</c:v>
                </c:pt>
                <c:pt idx="46">
                  <c:v>2237.135723998786</c:v>
                </c:pt>
                <c:pt idx="47">
                  <c:v>2240.07285470286</c:v>
                </c:pt>
                <c:pt idx="48">
                  <c:v>2243.009985406934</c:v>
                </c:pt>
                <c:pt idx="49">
                  <c:v>2245.94711611101</c:v>
                </c:pt>
                <c:pt idx="50">
                  <c:v>2248.884246815083</c:v>
                </c:pt>
                <c:pt idx="51">
                  <c:v>2234.062843867169</c:v>
                </c:pt>
                <c:pt idx="52">
                  <c:v>2219.241440919255</c:v>
                </c:pt>
                <c:pt idx="53">
                  <c:v>2204.42003797134</c:v>
                </c:pt>
                <c:pt idx="54">
                  <c:v>2189.598635023426</c:v>
                </c:pt>
                <c:pt idx="55">
                  <c:v>2174.777232075511</c:v>
                </c:pt>
                <c:pt idx="56">
                  <c:v>2159.955829127597</c:v>
                </c:pt>
                <c:pt idx="57">
                  <c:v>2145.134426179683</c:v>
                </c:pt>
                <c:pt idx="58">
                  <c:v>2130.313023231768</c:v>
                </c:pt>
                <c:pt idx="59">
                  <c:v>2115.491620283854</c:v>
                </c:pt>
                <c:pt idx="60">
                  <c:v>2100.67021733594</c:v>
                </c:pt>
                <c:pt idx="61">
                  <c:v>2085.848814388025</c:v>
                </c:pt>
                <c:pt idx="62">
                  <c:v>2071.027411440111</c:v>
                </c:pt>
                <c:pt idx="63">
                  <c:v>2056.206008492196</c:v>
                </c:pt>
                <c:pt idx="64">
                  <c:v>2041.384605544282</c:v>
                </c:pt>
                <c:pt idx="65">
                  <c:v>2026.563202596368</c:v>
                </c:pt>
                <c:pt idx="66">
                  <c:v>2011.741799648453</c:v>
                </c:pt>
                <c:pt idx="67">
                  <c:v>1996.920396700539</c:v>
                </c:pt>
                <c:pt idx="68">
                  <c:v>1982.098993752625</c:v>
                </c:pt>
                <c:pt idx="69">
                  <c:v>1967.27759080471</c:v>
                </c:pt>
                <c:pt idx="70">
                  <c:v>1952.456187856796</c:v>
                </c:pt>
                <c:pt idx="71">
                  <c:v>1937.634784908882</c:v>
                </c:pt>
                <c:pt idx="72">
                  <c:v>1922.813381960967</c:v>
                </c:pt>
                <c:pt idx="73">
                  <c:v>1907.991979013053</c:v>
                </c:pt>
                <c:pt idx="74">
                  <c:v>1893.170576065138</c:v>
                </c:pt>
                <c:pt idx="75">
                  <c:v>1878.349173117224</c:v>
                </c:pt>
                <c:pt idx="76">
                  <c:v>1863.52777016931</c:v>
                </c:pt>
                <c:pt idx="77">
                  <c:v>1848.706367221395</c:v>
                </c:pt>
                <c:pt idx="78">
                  <c:v>1833.884964273481</c:v>
                </c:pt>
                <c:pt idx="79">
                  <c:v>1819.063561325567</c:v>
                </c:pt>
                <c:pt idx="80">
                  <c:v>1804.242158377652</c:v>
                </c:pt>
                <c:pt idx="81">
                  <c:v>1718.563893013657</c:v>
                </c:pt>
                <c:pt idx="82">
                  <c:v>1632.885627649663</c:v>
                </c:pt>
                <c:pt idx="83">
                  <c:v>1547.207362285668</c:v>
                </c:pt>
                <c:pt idx="84">
                  <c:v>1461.529096921673</c:v>
                </c:pt>
                <c:pt idx="85">
                  <c:v>1375.850831557678</c:v>
                </c:pt>
                <c:pt idx="86">
                  <c:v>1290.172566193684</c:v>
                </c:pt>
                <c:pt idx="87">
                  <c:v>1204.494300829689</c:v>
                </c:pt>
                <c:pt idx="88">
                  <c:v>1118.816035465694</c:v>
                </c:pt>
                <c:pt idx="89">
                  <c:v>1033.1377701017</c:v>
                </c:pt>
                <c:pt idx="90">
                  <c:v>947.4595047377045</c:v>
                </c:pt>
                <c:pt idx="91">
                  <c:v>861.7812393737098</c:v>
                </c:pt>
                <c:pt idx="92">
                  <c:v>776.1029740097151</c:v>
                </c:pt>
                <c:pt idx="93">
                  <c:v>690.4247086457203</c:v>
                </c:pt>
                <c:pt idx="94">
                  <c:v>604.7464432817255</c:v>
                </c:pt>
                <c:pt idx="95">
                  <c:v>569.2723105997282</c:v>
                </c:pt>
                <c:pt idx="96">
                  <c:v>584.0023105997283</c:v>
                </c:pt>
                <c:pt idx="97">
                  <c:v>598.7323105997283</c:v>
                </c:pt>
                <c:pt idx="98">
                  <c:v>613.4623105997283</c:v>
                </c:pt>
                <c:pt idx="99">
                  <c:v>628.1923105997282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16076.61971830986</c:v>
                </c:pt>
                <c:pt idx="16">
                  <c:v>16549.85915492958</c:v>
                </c:pt>
                <c:pt idx="17">
                  <c:v>17023.0985915493</c:v>
                </c:pt>
                <c:pt idx="18">
                  <c:v>17496.33802816902</c:v>
                </c:pt>
                <c:pt idx="19">
                  <c:v>17969.57746478873</c:v>
                </c:pt>
                <c:pt idx="20">
                  <c:v>18442.81690140845</c:v>
                </c:pt>
                <c:pt idx="21">
                  <c:v>18916.05633802817</c:v>
                </c:pt>
                <c:pt idx="22">
                  <c:v>19389.29577464789</c:v>
                </c:pt>
                <c:pt idx="23">
                  <c:v>19862.53521126761</c:v>
                </c:pt>
                <c:pt idx="24">
                  <c:v>20335.77464788732</c:v>
                </c:pt>
                <c:pt idx="25">
                  <c:v>20809.01408450704</c:v>
                </c:pt>
                <c:pt idx="26">
                  <c:v>21282.25352112676</c:v>
                </c:pt>
                <c:pt idx="27">
                  <c:v>21755.49295774648</c:v>
                </c:pt>
                <c:pt idx="28">
                  <c:v>22228.7323943662</c:v>
                </c:pt>
                <c:pt idx="29">
                  <c:v>22701.97183098592</c:v>
                </c:pt>
                <c:pt idx="30">
                  <c:v>23175.21126760563</c:v>
                </c:pt>
                <c:pt idx="31">
                  <c:v>23648.45070422535</c:v>
                </c:pt>
                <c:pt idx="32">
                  <c:v>24121.69014084507</c:v>
                </c:pt>
                <c:pt idx="33">
                  <c:v>24594.92957746479</c:v>
                </c:pt>
                <c:pt idx="34">
                  <c:v>25068.16901408451</c:v>
                </c:pt>
                <c:pt idx="35">
                  <c:v>25541.40845070423</c:v>
                </c:pt>
                <c:pt idx="36">
                  <c:v>26014.64788732395</c:v>
                </c:pt>
                <c:pt idx="37">
                  <c:v>26487.88732394366</c:v>
                </c:pt>
                <c:pt idx="38">
                  <c:v>26961.12676056338</c:v>
                </c:pt>
                <c:pt idx="39">
                  <c:v>27434.3661971831</c:v>
                </c:pt>
                <c:pt idx="40">
                  <c:v>27907.60563380282</c:v>
                </c:pt>
                <c:pt idx="41">
                  <c:v>28380.84507042254</c:v>
                </c:pt>
                <c:pt idx="42">
                  <c:v>28854.08450704225</c:v>
                </c:pt>
                <c:pt idx="43">
                  <c:v>29327.32394366197</c:v>
                </c:pt>
                <c:pt idx="44">
                  <c:v>29800.56338028169</c:v>
                </c:pt>
                <c:pt idx="45">
                  <c:v>30273.80281690141</c:v>
                </c:pt>
                <c:pt idx="46">
                  <c:v>30747.04225352113</c:v>
                </c:pt>
                <c:pt idx="47">
                  <c:v>31220.28169014084</c:v>
                </c:pt>
                <c:pt idx="48">
                  <c:v>31693.52112676056</c:v>
                </c:pt>
                <c:pt idx="49">
                  <c:v>32166.76056338028</c:v>
                </c:pt>
                <c:pt idx="50">
                  <c:v>32640.0</c:v>
                </c:pt>
                <c:pt idx="51">
                  <c:v>31872.0</c:v>
                </c:pt>
                <c:pt idx="52">
                  <c:v>31104.0</c:v>
                </c:pt>
                <c:pt idx="53">
                  <c:v>30336.0</c:v>
                </c:pt>
                <c:pt idx="54">
                  <c:v>29568.0</c:v>
                </c:pt>
                <c:pt idx="55">
                  <c:v>28800.0</c:v>
                </c:pt>
                <c:pt idx="56">
                  <c:v>28032.0</c:v>
                </c:pt>
                <c:pt idx="57">
                  <c:v>27264.0</c:v>
                </c:pt>
                <c:pt idx="58">
                  <c:v>26496.0</c:v>
                </c:pt>
                <c:pt idx="59">
                  <c:v>25728.0</c:v>
                </c:pt>
                <c:pt idx="60">
                  <c:v>24960.0</c:v>
                </c:pt>
                <c:pt idx="61">
                  <c:v>24192.0</c:v>
                </c:pt>
                <c:pt idx="62">
                  <c:v>23424.0</c:v>
                </c:pt>
                <c:pt idx="63">
                  <c:v>22656.0</c:v>
                </c:pt>
                <c:pt idx="64">
                  <c:v>21888.0</c:v>
                </c:pt>
                <c:pt idx="65">
                  <c:v>21120.0</c:v>
                </c:pt>
                <c:pt idx="66">
                  <c:v>20352.0</c:v>
                </c:pt>
                <c:pt idx="67">
                  <c:v>19584.0</c:v>
                </c:pt>
                <c:pt idx="68">
                  <c:v>18816.0</c:v>
                </c:pt>
                <c:pt idx="69">
                  <c:v>18048.0</c:v>
                </c:pt>
                <c:pt idx="70">
                  <c:v>17280.0</c:v>
                </c:pt>
                <c:pt idx="71">
                  <c:v>16512.0</c:v>
                </c:pt>
                <c:pt idx="72">
                  <c:v>15744.0</c:v>
                </c:pt>
                <c:pt idx="73">
                  <c:v>14976.0</c:v>
                </c:pt>
                <c:pt idx="74">
                  <c:v>14208.0</c:v>
                </c:pt>
                <c:pt idx="75">
                  <c:v>13440.0</c:v>
                </c:pt>
                <c:pt idx="76">
                  <c:v>12672.0</c:v>
                </c:pt>
                <c:pt idx="77">
                  <c:v>11904.0</c:v>
                </c:pt>
                <c:pt idx="78">
                  <c:v>11136.0</c:v>
                </c:pt>
                <c:pt idx="79">
                  <c:v>10368.0</c:v>
                </c:pt>
                <c:pt idx="80">
                  <c:v>9600.0</c:v>
                </c:pt>
                <c:pt idx="81">
                  <c:v>9864.827586206897</c:v>
                </c:pt>
                <c:pt idx="82">
                  <c:v>10129.65517241379</c:v>
                </c:pt>
                <c:pt idx="83">
                  <c:v>10394.4827586207</c:v>
                </c:pt>
                <c:pt idx="84">
                  <c:v>10659.31034482759</c:v>
                </c:pt>
                <c:pt idx="85">
                  <c:v>10924.13793103448</c:v>
                </c:pt>
                <c:pt idx="86">
                  <c:v>11188.96551724138</c:v>
                </c:pt>
                <c:pt idx="87">
                  <c:v>11453.79310344828</c:v>
                </c:pt>
                <c:pt idx="88">
                  <c:v>11718.62068965517</c:v>
                </c:pt>
                <c:pt idx="89">
                  <c:v>11983.44827586207</c:v>
                </c:pt>
                <c:pt idx="90">
                  <c:v>12248.27586206897</c:v>
                </c:pt>
                <c:pt idx="91">
                  <c:v>12513.10344827586</c:v>
                </c:pt>
                <c:pt idx="92">
                  <c:v>12777.93103448276</c:v>
                </c:pt>
                <c:pt idx="93">
                  <c:v>13042.75862068966</c:v>
                </c:pt>
                <c:pt idx="94">
                  <c:v>13307.58620689655</c:v>
                </c:pt>
                <c:pt idx="95">
                  <c:v>12876.085</c:v>
                </c:pt>
                <c:pt idx="96">
                  <c:v>11748.255</c:v>
                </c:pt>
                <c:pt idx="97">
                  <c:v>10620.425</c:v>
                </c:pt>
                <c:pt idx="98">
                  <c:v>9492.595000000001</c:v>
                </c:pt>
                <c:pt idx="99">
                  <c:v>8364.764999999999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11.97183098591553</c:v>
                </c:pt>
                <c:pt idx="16">
                  <c:v>35.91549295774652</c:v>
                </c:pt>
                <c:pt idx="17">
                  <c:v>59.8591549295775</c:v>
                </c:pt>
                <c:pt idx="18">
                  <c:v>83.80281690140849</c:v>
                </c:pt>
                <c:pt idx="19">
                  <c:v>107.7464788732395</c:v>
                </c:pt>
                <c:pt idx="20">
                  <c:v>131.6901408450705</c:v>
                </c:pt>
                <c:pt idx="21">
                  <c:v>155.6338028169014</c:v>
                </c:pt>
                <c:pt idx="22">
                  <c:v>179.5774647887324</c:v>
                </c:pt>
                <c:pt idx="23">
                  <c:v>203.5211267605634</c:v>
                </c:pt>
                <c:pt idx="24">
                  <c:v>227.4647887323944</c:v>
                </c:pt>
                <c:pt idx="25">
                  <c:v>251.4084507042254</c:v>
                </c:pt>
                <c:pt idx="26">
                  <c:v>275.3521126760564</c:v>
                </c:pt>
                <c:pt idx="27">
                  <c:v>299.2957746478874</c:v>
                </c:pt>
                <c:pt idx="28">
                  <c:v>323.2394366197183</c:v>
                </c:pt>
                <c:pt idx="29">
                  <c:v>347.1830985915493</c:v>
                </c:pt>
                <c:pt idx="30">
                  <c:v>371.1267605633803</c:v>
                </c:pt>
                <c:pt idx="31">
                  <c:v>395.0704225352112</c:v>
                </c:pt>
                <c:pt idx="32">
                  <c:v>419.0140845070422</c:v>
                </c:pt>
                <c:pt idx="33">
                  <c:v>442.9577464788732</c:v>
                </c:pt>
                <c:pt idx="34">
                  <c:v>466.9014084507042</c:v>
                </c:pt>
                <c:pt idx="35">
                  <c:v>490.8450704225352</c:v>
                </c:pt>
                <c:pt idx="36">
                  <c:v>514.788732394366</c:v>
                </c:pt>
                <c:pt idx="37">
                  <c:v>538.732394366197</c:v>
                </c:pt>
                <c:pt idx="38">
                  <c:v>562.6760563380281</c:v>
                </c:pt>
                <c:pt idx="39">
                  <c:v>586.619718309859</c:v>
                </c:pt>
                <c:pt idx="40">
                  <c:v>610.56338028169</c:v>
                </c:pt>
                <c:pt idx="41">
                  <c:v>634.507042253521</c:v>
                </c:pt>
                <c:pt idx="42">
                  <c:v>658.450704225352</c:v>
                </c:pt>
                <c:pt idx="43">
                  <c:v>682.3943661971831</c:v>
                </c:pt>
                <c:pt idx="44">
                  <c:v>706.338028169014</c:v>
                </c:pt>
                <c:pt idx="45">
                  <c:v>730.281690140845</c:v>
                </c:pt>
                <c:pt idx="46">
                  <c:v>754.225352112676</c:v>
                </c:pt>
                <c:pt idx="47">
                  <c:v>778.169014084507</c:v>
                </c:pt>
                <c:pt idx="48">
                  <c:v>802.112676056338</c:v>
                </c:pt>
                <c:pt idx="49">
                  <c:v>826.056338028169</c:v>
                </c:pt>
                <c:pt idx="50">
                  <c:v>849.9999999999999</c:v>
                </c:pt>
                <c:pt idx="51">
                  <c:v>873.0952380952381</c:v>
                </c:pt>
                <c:pt idx="52">
                  <c:v>896.1904761904761</c:v>
                </c:pt>
                <c:pt idx="53">
                  <c:v>919.2857142857142</c:v>
                </c:pt>
                <c:pt idx="54">
                  <c:v>942.3809523809523</c:v>
                </c:pt>
                <c:pt idx="55">
                  <c:v>965.4761904761904</c:v>
                </c:pt>
                <c:pt idx="56">
                  <c:v>988.5714285714286</c:v>
                </c:pt>
                <c:pt idx="57">
                  <c:v>1011.666666666667</c:v>
                </c:pt>
                <c:pt idx="58">
                  <c:v>1034.761904761905</c:v>
                </c:pt>
                <c:pt idx="59">
                  <c:v>1057.857142857143</c:v>
                </c:pt>
                <c:pt idx="60">
                  <c:v>1080.952380952381</c:v>
                </c:pt>
                <c:pt idx="61">
                  <c:v>1104.04761904762</c:v>
                </c:pt>
                <c:pt idx="62">
                  <c:v>1127.142857142857</c:v>
                </c:pt>
                <c:pt idx="63">
                  <c:v>1150.238095238095</c:v>
                </c:pt>
                <c:pt idx="64">
                  <c:v>1173.333333333333</c:v>
                </c:pt>
                <c:pt idx="65">
                  <c:v>1196.428571428571</c:v>
                </c:pt>
                <c:pt idx="66">
                  <c:v>1219.523809523809</c:v>
                </c:pt>
                <c:pt idx="67">
                  <c:v>1242.619047619047</c:v>
                </c:pt>
                <c:pt idx="68">
                  <c:v>1265.714285714286</c:v>
                </c:pt>
                <c:pt idx="69">
                  <c:v>1288.809523809524</c:v>
                </c:pt>
                <c:pt idx="70">
                  <c:v>1311.904761904762</c:v>
                </c:pt>
                <c:pt idx="71">
                  <c:v>1335</c:v>
                </c:pt>
                <c:pt idx="72">
                  <c:v>1358.095238095238</c:v>
                </c:pt>
                <c:pt idx="73">
                  <c:v>1381.190476190476</c:v>
                </c:pt>
                <c:pt idx="74">
                  <c:v>1404.285714285714</c:v>
                </c:pt>
                <c:pt idx="75">
                  <c:v>1427.380952380952</c:v>
                </c:pt>
                <c:pt idx="76">
                  <c:v>1450.47619047619</c:v>
                </c:pt>
                <c:pt idx="77">
                  <c:v>1473.571428571428</c:v>
                </c:pt>
                <c:pt idx="78">
                  <c:v>1496.666666666667</c:v>
                </c:pt>
                <c:pt idx="79">
                  <c:v>1519.761904761905</c:v>
                </c:pt>
                <c:pt idx="80">
                  <c:v>1542.857142857143</c:v>
                </c:pt>
                <c:pt idx="81">
                  <c:v>2164.729064039409</c:v>
                </c:pt>
                <c:pt idx="82">
                  <c:v>2786.600985221675</c:v>
                </c:pt>
                <c:pt idx="83">
                  <c:v>3408.472906403941</c:v>
                </c:pt>
                <c:pt idx="84">
                  <c:v>4030.344827586207</c:v>
                </c:pt>
                <c:pt idx="85">
                  <c:v>4652.216748768473</c:v>
                </c:pt>
                <c:pt idx="86">
                  <c:v>5274.08866995074</c:v>
                </c:pt>
                <c:pt idx="87">
                  <c:v>5895.960591133004</c:v>
                </c:pt>
                <c:pt idx="88">
                  <c:v>6517.83251231527</c:v>
                </c:pt>
                <c:pt idx="89">
                  <c:v>7139.704433497536</c:v>
                </c:pt>
                <c:pt idx="90">
                  <c:v>7761.576354679802</c:v>
                </c:pt>
                <c:pt idx="91">
                  <c:v>8383.448275862068</c:v>
                </c:pt>
                <c:pt idx="92">
                  <c:v>9005.320197044335</c:v>
                </c:pt>
                <c:pt idx="93">
                  <c:v>9627.1921182266</c:v>
                </c:pt>
                <c:pt idx="94">
                  <c:v>10249.06403940887</c:v>
                </c:pt>
                <c:pt idx="95">
                  <c:v>10708.165</c:v>
                </c:pt>
                <c:pt idx="96">
                  <c:v>11004.495</c:v>
                </c:pt>
                <c:pt idx="97">
                  <c:v>11300.825</c:v>
                </c:pt>
                <c:pt idx="98">
                  <c:v>11597.155</c:v>
                </c:pt>
                <c:pt idx="99">
                  <c:v>11893.485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653592"/>
        <c:axId val="178363316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21342.09467365995</c:v>
                </c:pt>
                <c:pt idx="1">
                  <c:v>21342.09467365995</c:v>
                </c:pt>
                <c:pt idx="2">
                  <c:v>21342.09467365995</c:v>
                </c:pt>
                <c:pt idx="3">
                  <c:v>21342.09467365995</c:v>
                </c:pt>
                <c:pt idx="4">
                  <c:v>21342.09467365995</c:v>
                </c:pt>
                <c:pt idx="5">
                  <c:v>21342.09467365995</c:v>
                </c:pt>
                <c:pt idx="6">
                  <c:v>21342.09467365995</c:v>
                </c:pt>
                <c:pt idx="7">
                  <c:v>21342.09467365995</c:v>
                </c:pt>
                <c:pt idx="8">
                  <c:v>21342.09467365995</c:v>
                </c:pt>
                <c:pt idx="9">
                  <c:v>21342.09467365995</c:v>
                </c:pt>
                <c:pt idx="10">
                  <c:v>21342.09467365995</c:v>
                </c:pt>
                <c:pt idx="11">
                  <c:v>21342.09467365995</c:v>
                </c:pt>
                <c:pt idx="12">
                  <c:v>21342.09467365995</c:v>
                </c:pt>
                <c:pt idx="13">
                  <c:v>21342.09467365995</c:v>
                </c:pt>
                <c:pt idx="14">
                  <c:v>21342.09467365995</c:v>
                </c:pt>
                <c:pt idx="15">
                  <c:v>21342.09467365995</c:v>
                </c:pt>
                <c:pt idx="16">
                  <c:v>21342.09467365995</c:v>
                </c:pt>
                <c:pt idx="17">
                  <c:v>21342.09467365995</c:v>
                </c:pt>
                <c:pt idx="18">
                  <c:v>21342.09467365995</c:v>
                </c:pt>
                <c:pt idx="19">
                  <c:v>21342.09467365995</c:v>
                </c:pt>
                <c:pt idx="20">
                  <c:v>21342.09467365995</c:v>
                </c:pt>
                <c:pt idx="21">
                  <c:v>21342.09467365995</c:v>
                </c:pt>
                <c:pt idx="22">
                  <c:v>21342.09467365995</c:v>
                </c:pt>
                <c:pt idx="23">
                  <c:v>21342.09467365995</c:v>
                </c:pt>
                <c:pt idx="24">
                  <c:v>21342.09467365995</c:v>
                </c:pt>
                <c:pt idx="25">
                  <c:v>21342.09467365995</c:v>
                </c:pt>
                <c:pt idx="26">
                  <c:v>21342.09467365995</c:v>
                </c:pt>
                <c:pt idx="27">
                  <c:v>21342.09467365995</c:v>
                </c:pt>
                <c:pt idx="28">
                  <c:v>21342.09467365995</c:v>
                </c:pt>
                <c:pt idx="29">
                  <c:v>21342.09467365995</c:v>
                </c:pt>
                <c:pt idx="30">
                  <c:v>21342.09467365995</c:v>
                </c:pt>
                <c:pt idx="31">
                  <c:v>21342.09467365995</c:v>
                </c:pt>
                <c:pt idx="32">
                  <c:v>21342.09467365995</c:v>
                </c:pt>
                <c:pt idx="33">
                  <c:v>21342.09467365995</c:v>
                </c:pt>
                <c:pt idx="34">
                  <c:v>21342.09467365995</c:v>
                </c:pt>
                <c:pt idx="35">
                  <c:v>21342.09467365995</c:v>
                </c:pt>
                <c:pt idx="36">
                  <c:v>21342.09467365995</c:v>
                </c:pt>
                <c:pt idx="37">
                  <c:v>21342.09467365995</c:v>
                </c:pt>
                <c:pt idx="38">
                  <c:v>21342.09467365995</c:v>
                </c:pt>
                <c:pt idx="39">
                  <c:v>21342.09467365995</c:v>
                </c:pt>
                <c:pt idx="40">
                  <c:v>21342.09467365995</c:v>
                </c:pt>
                <c:pt idx="41">
                  <c:v>21342.09467365995</c:v>
                </c:pt>
                <c:pt idx="42">
                  <c:v>21342.09467365995</c:v>
                </c:pt>
                <c:pt idx="43">
                  <c:v>21342.09467365995</c:v>
                </c:pt>
                <c:pt idx="44">
                  <c:v>21342.09467365995</c:v>
                </c:pt>
                <c:pt idx="45">
                  <c:v>21342.09467365995</c:v>
                </c:pt>
                <c:pt idx="46">
                  <c:v>21342.09467365995</c:v>
                </c:pt>
                <c:pt idx="47">
                  <c:v>21342.09467365995</c:v>
                </c:pt>
                <c:pt idx="48">
                  <c:v>21342.09467365995</c:v>
                </c:pt>
                <c:pt idx="49">
                  <c:v>21342.09467365995</c:v>
                </c:pt>
                <c:pt idx="50">
                  <c:v>21342.09467365995</c:v>
                </c:pt>
                <c:pt idx="51">
                  <c:v>21342.09467365995</c:v>
                </c:pt>
                <c:pt idx="52">
                  <c:v>21342.09467365995</c:v>
                </c:pt>
                <c:pt idx="53">
                  <c:v>21342.09467365995</c:v>
                </c:pt>
                <c:pt idx="54">
                  <c:v>21342.09467365995</c:v>
                </c:pt>
                <c:pt idx="55">
                  <c:v>21342.09467365995</c:v>
                </c:pt>
                <c:pt idx="56">
                  <c:v>21342.09467365995</c:v>
                </c:pt>
                <c:pt idx="57">
                  <c:v>21342.09467365995</c:v>
                </c:pt>
                <c:pt idx="58">
                  <c:v>21342.09467365995</c:v>
                </c:pt>
                <c:pt idx="59">
                  <c:v>21342.09467365995</c:v>
                </c:pt>
                <c:pt idx="60">
                  <c:v>21342.09467365995</c:v>
                </c:pt>
                <c:pt idx="61">
                  <c:v>21342.09467365995</c:v>
                </c:pt>
                <c:pt idx="62">
                  <c:v>21342.09467365995</c:v>
                </c:pt>
                <c:pt idx="63">
                  <c:v>21342.09467365995</c:v>
                </c:pt>
                <c:pt idx="64">
                  <c:v>21342.09467365995</c:v>
                </c:pt>
                <c:pt idx="65">
                  <c:v>21342.09467365995</c:v>
                </c:pt>
                <c:pt idx="66">
                  <c:v>21342.09467365995</c:v>
                </c:pt>
                <c:pt idx="67">
                  <c:v>21342.09467365995</c:v>
                </c:pt>
                <c:pt idx="68">
                  <c:v>21342.09467365995</c:v>
                </c:pt>
                <c:pt idx="69">
                  <c:v>21342.09467365995</c:v>
                </c:pt>
                <c:pt idx="70">
                  <c:v>21342.09467365995</c:v>
                </c:pt>
                <c:pt idx="71">
                  <c:v>21342.09467365995</c:v>
                </c:pt>
                <c:pt idx="72">
                  <c:v>21342.09467365995</c:v>
                </c:pt>
                <c:pt idx="73">
                  <c:v>21342.09467365995</c:v>
                </c:pt>
                <c:pt idx="74">
                  <c:v>21342.09467365995</c:v>
                </c:pt>
                <c:pt idx="75">
                  <c:v>21342.09467365995</c:v>
                </c:pt>
                <c:pt idx="76">
                  <c:v>21342.09467365995</c:v>
                </c:pt>
                <c:pt idx="77">
                  <c:v>21342.09467365995</c:v>
                </c:pt>
                <c:pt idx="78">
                  <c:v>21342.09467365995</c:v>
                </c:pt>
                <c:pt idx="79">
                  <c:v>21342.09467365995</c:v>
                </c:pt>
                <c:pt idx="80">
                  <c:v>21342.09467365995</c:v>
                </c:pt>
                <c:pt idx="81">
                  <c:v>21342.09467365995</c:v>
                </c:pt>
                <c:pt idx="82">
                  <c:v>21342.09467365995</c:v>
                </c:pt>
                <c:pt idx="83">
                  <c:v>21342.09467365995</c:v>
                </c:pt>
                <c:pt idx="84">
                  <c:v>21342.09467365995</c:v>
                </c:pt>
                <c:pt idx="85">
                  <c:v>21342.09467365995</c:v>
                </c:pt>
                <c:pt idx="86">
                  <c:v>21342.09467365995</c:v>
                </c:pt>
                <c:pt idx="87">
                  <c:v>21342.09467365995</c:v>
                </c:pt>
                <c:pt idx="88">
                  <c:v>21342.09467365995</c:v>
                </c:pt>
                <c:pt idx="89">
                  <c:v>21342.09467365995</c:v>
                </c:pt>
                <c:pt idx="90">
                  <c:v>21342.09467365995</c:v>
                </c:pt>
                <c:pt idx="91">
                  <c:v>21342.09467365995</c:v>
                </c:pt>
                <c:pt idx="92">
                  <c:v>21342.09467365995</c:v>
                </c:pt>
                <c:pt idx="93">
                  <c:v>21342.09467365995</c:v>
                </c:pt>
                <c:pt idx="94">
                  <c:v>21342.09467365995</c:v>
                </c:pt>
                <c:pt idx="95">
                  <c:v>21342.09467365995</c:v>
                </c:pt>
                <c:pt idx="96">
                  <c:v>21342.09467365995</c:v>
                </c:pt>
                <c:pt idx="97">
                  <c:v>21342.09467365995</c:v>
                </c:pt>
                <c:pt idx="98">
                  <c:v>21342.09467365995</c:v>
                </c:pt>
                <c:pt idx="99">
                  <c:v>21342.09467365995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32251.4171800118</c:v>
                </c:pt>
                <c:pt idx="1">
                  <c:v>31911.1571800118</c:v>
                </c:pt>
                <c:pt idx="2">
                  <c:v>31570.8971800118</c:v>
                </c:pt>
                <c:pt idx="3">
                  <c:v>31230.6371800118</c:v>
                </c:pt>
                <c:pt idx="4">
                  <c:v>30890.3771800118</c:v>
                </c:pt>
                <c:pt idx="5">
                  <c:v>30550.1171800118</c:v>
                </c:pt>
                <c:pt idx="6">
                  <c:v>30209.8571800118</c:v>
                </c:pt>
                <c:pt idx="7">
                  <c:v>29869.5971800118</c:v>
                </c:pt>
                <c:pt idx="8">
                  <c:v>29529.3371800118</c:v>
                </c:pt>
                <c:pt idx="9">
                  <c:v>29189.0771800118</c:v>
                </c:pt>
                <c:pt idx="10">
                  <c:v>28848.8171800118</c:v>
                </c:pt>
                <c:pt idx="11">
                  <c:v>28508.5571800118</c:v>
                </c:pt>
                <c:pt idx="12">
                  <c:v>28168.2971800118</c:v>
                </c:pt>
                <c:pt idx="13">
                  <c:v>27828.0371800118</c:v>
                </c:pt>
                <c:pt idx="14">
                  <c:v>27487.7771800118</c:v>
                </c:pt>
                <c:pt idx="15">
                  <c:v>27554.74918362714</c:v>
                </c:pt>
                <c:pt idx="16">
                  <c:v>28028.95319085784</c:v>
                </c:pt>
                <c:pt idx="17">
                  <c:v>28503.15719808854</c:v>
                </c:pt>
                <c:pt idx="18">
                  <c:v>28977.36120531924</c:v>
                </c:pt>
                <c:pt idx="19">
                  <c:v>29451.56521254993</c:v>
                </c:pt>
                <c:pt idx="20">
                  <c:v>29925.76921978063</c:v>
                </c:pt>
                <c:pt idx="21">
                  <c:v>30399.97322701133</c:v>
                </c:pt>
                <c:pt idx="22">
                  <c:v>30874.17723424203</c:v>
                </c:pt>
                <c:pt idx="23">
                  <c:v>31348.38124147272</c:v>
                </c:pt>
                <c:pt idx="24">
                  <c:v>31822.58524870342</c:v>
                </c:pt>
                <c:pt idx="25">
                  <c:v>32296.78925593411</c:v>
                </c:pt>
                <c:pt idx="26">
                  <c:v>32770.99326316481</c:v>
                </c:pt>
                <c:pt idx="27">
                  <c:v>33245.1972703955</c:v>
                </c:pt>
                <c:pt idx="28">
                  <c:v>33719.4012776262</c:v>
                </c:pt>
                <c:pt idx="29">
                  <c:v>34193.6052848569</c:v>
                </c:pt>
                <c:pt idx="30">
                  <c:v>34667.8092920876</c:v>
                </c:pt>
                <c:pt idx="31">
                  <c:v>35142.0132993183</c:v>
                </c:pt>
                <c:pt idx="32">
                  <c:v>35616.217306549</c:v>
                </c:pt>
                <c:pt idx="33">
                  <c:v>36090.42131377969</c:v>
                </c:pt>
                <c:pt idx="34">
                  <c:v>36564.62532101039</c:v>
                </c:pt>
                <c:pt idx="35">
                  <c:v>37038.82932824108</c:v>
                </c:pt>
                <c:pt idx="36">
                  <c:v>37513.03333547178</c:v>
                </c:pt>
                <c:pt idx="37">
                  <c:v>37987.23734270247</c:v>
                </c:pt>
                <c:pt idx="38">
                  <c:v>38461.44134993317</c:v>
                </c:pt>
                <c:pt idx="39">
                  <c:v>38935.64535716386</c:v>
                </c:pt>
                <c:pt idx="40">
                  <c:v>39409.84936439456</c:v>
                </c:pt>
                <c:pt idx="41">
                  <c:v>39884.05337162526</c:v>
                </c:pt>
                <c:pt idx="42">
                  <c:v>40358.25737885596</c:v>
                </c:pt>
                <c:pt idx="43">
                  <c:v>40832.46138608666</c:v>
                </c:pt>
                <c:pt idx="44">
                  <c:v>41306.66539331734</c:v>
                </c:pt>
                <c:pt idx="45">
                  <c:v>41780.86940054804</c:v>
                </c:pt>
                <c:pt idx="46">
                  <c:v>42255.07340777874</c:v>
                </c:pt>
                <c:pt idx="47">
                  <c:v>42729.27741500944</c:v>
                </c:pt>
                <c:pt idx="48">
                  <c:v>43203.48142224013</c:v>
                </c:pt>
                <c:pt idx="49">
                  <c:v>43677.68542947083</c:v>
                </c:pt>
                <c:pt idx="50">
                  <c:v>44151.88943670153</c:v>
                </c:pt>
                <c:pt idx="51">
                  <c:v>47631.46411409064</c:v>
                </c:pt>
                <c:pt idx="52">
                  <c:v>51111.03879147975</c:v>
                </c:pt>
                <c:pt idx="53">
                  <c:v>54590.61346886887</c:v>
                </c:pt>
                <c:pt idx="54">
                  <c:v>58070.18814625798</c:v>
                </c:pt>
                <c:pt idx="55">
                  <c:v>61549.76282364709</c:v>
                </c:pt>
                <c:pt idx="56">
                  <c:v>65029.33750103621</c:v>
                </c:pt>
                <c:pt idx="57">
                  <c:v>68508.91217842534</c:v>
                </c:pt>
                <c:pt idx="58">
                  <c:v>71988.48685581444</c:v>
                </c:pt>
                <c:pt idx="59">
                  <c:v>75468.06153320355</c:v>
                </c:pt>
                <c:pt idx="60">
                  <c:v>78947.63621059265</c:v>
                </c:pt>
                <c:pt idx="61">
                  <c:v>82427.21088798177</c:v>
                </c:pt>
                <c:pt idx="62">
                  <c:v>85906.78556537088</c:v>
                </c:pt>
                <c:pt idx="63">
                  <c:v>89386.36024276</c:v>
                </c:pt>
                <c:pt idx="64">
                  <c:v>92865.93492014911</c:v>
                </c:pt>
                <c:pt idx="65">
                  <c:v>96345.5095975382</c:v>
                </c:pt>
                <c:pt idx="66">
                  <c:v>99825.08427492734</c:v>
                </c:pt>
                <c:pt idx="67">
                  <c:v>103304.6589523165</c:v>
                </c:pt>
                <c:pt idx="68">
                  <c:v>106784.2336297056</c:v>
                </c:pt>
                <c:pt idx="69">
                  <c:v>110263.8083070947</c:v>
                </c:pt>
                <c:pt idx="70">
                  <c:v>113743.3829844838</c:v>
                </c:pt>
                <c:pt idx="71">
                  <c:v>117222.9576618729</c:v>
                </c:pt>
                <c:pt idx="72">
                  <c:v>120702.532339262</c:v>
                </c:pt>
                <c:pt idx="73">
                  <c:v>124182.1070166511</c:v>
                </c:pt>
                <c:pt idx="74">
                  <c:v>127661.6816940402</c:v>
                </c:pt>
                <c:pt idx="75">
                  <c:v>131141.2563714294</c:v>
                </c:pt>
                <c:pt idx="76">
                  <c:v>134620.8310488185</c:v>
                </c:pt>
                <c:pt idx="77">
                  <c:v>138100.4057262076</c:v>
                </c:pt>
                <c:pt idx="78">
                  <c:v>141579.9804035967</c:v>
                </c:pt>
                <c:pt idx="79">
                  <c:v>145059.5550809858</c:v>
                </c:pt>
                <c:pt idx="80">
                  <c:v>148539.1297583749</c:v>
                </c:pt>
                <c:pt idx="81">
                  <c:v>162317.005291168</c:v>
                </c:pt>
                <c:pt idx="82">
                  <c:v>176094.8808239611</c:v>
                </c:pt>
                <c:pt idx="83">
                  <c:v>189872.7563567541</c:v>
                </c:pt>
                <c:pt idx="84">
                  <c:v>203650.6318895472</c:v>
                </c:pt>
                <c:pt idx="85">
                  <c:v>217428.5074223403</c:v>
                </c:pt>
                <c:pt idx="86">
                  <c:v>231206.3829551333</c:v>
                </c:pt>
                <c:pt idx="87">
                  <c:v>244984.2584879264</c:v>
                </c:pt>
                <c:pt idx="88">
                  <c:v>258762.1340207194</c:v>
                </c:pt>
                <c:pt idx="89">
                  <c:v>272540.0095535125</c:v>
                </c:pt>
                <c:pt idx="90">
                  <c:v>286317.8850863056</c:v>
                </c:pt>
                <c:pt idx="91">
                  <c:v>300095.7606190987</c:v>
                </c:pt>
                <c:pt idx="92">
                  <c:v>313873.6361518917</c:v>
                </c:pt>
                <c:pt idx="93">
                  <c:v>327651.5116846848</c:v>
                </c:pt>
                <c:pt idx="94">
                  <c:v>341429.3872174778</c:v>
                </c:pt>
                <c:pt idx="95">
                  <c:v>353208.2254838743</c:v>
                </c:pt>
                <c:pt idx="96">
                  <c:v>362988.0264838743</c:v>
                </c:pt>
                <c:pt idx="97">
                  <c:v>372767.8274838743</c:v>
                </c:pt>
                <c:pt idx="98">
                  <c:v>382547.6284838743</c:v>
                </c:pt>
                <c:pt idx="99">
                  <c:v>392327.4294838743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53592"/>
        <c:axId val="1783633160"/>
      </c:lineChart>
      <c:catAx>
        <c:axId val="178365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36331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3633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36535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0.0857857331880448</c:v>
                </c:pt>
                <c:pt idx="2" formatCode="0.0%">
                  <c:v>0.0857857331880448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0.0283897882938979</c:v>
                </c:pt>
                <c:pt idx="2" formatCode="0.0%">
                  <c:v>0.0283897882938979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0.00199187690378957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0.0604638179548793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0.109492901618929</c:v>
                </c:pt>
                <c:pt idx="1">
                  <c:v>0.109492901618929</c:v>
                </c:pt>
                <c:pt idx="2" formatCode="0.0%">
                  <c:v>0.111822120392115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0.847559340971357</c:v>
                </c:pt>
                <c:pt idx="1">
                  <c:v>0.847559340971357</c:v>
                </c:pt>
                <c:pt idx="2" formatCode="0.0%">
                  <c:v>0.855669341224203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0.306079585554172</c:v>
                </c:pt>
                <c:pt idx="1">
                  <c:v>0.306079585554172</c:v>
                </c:pt>
                <c:pt idx="2" formatCode="0.0%">
                  <c:v>0.294591787485162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5443160"/>
        <c:axId val="1785446456"/>
      </c:barChart>
      <c:catAx>
        <c:axId val="178544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544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44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544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0.029572696139477</c:v>
                </c:pt>
                <c:pt idx="2" formatCode="0.0%">
                  <c:v>0.029572696139477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0.00531840722707097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0.0307961236714572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0.0684330635118306</c:v>
                </c:pt>
                <c:pt idx="1">
                  <c:v>0.0684330635118306</c:v>
                </c:pt>
                <c:pt idx="2" formatCode="0.0%">
                  <c:v>0.0635908158407672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0.502771734744707</c:v>
                </c:pt>
                <c:pt idx="1">
                  <c:v>0.502771734744707</c:v>
                </c:pt>
                <c:pt idx="2" formatCode="0.0%">
                  <c:v>0.500192522430349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0.247923212951432</c:v>
                </c:pt>
                <c:pt idx="1">
                  <c:v>0.247923212951432</c:v>
                </c:pt>
                <c:pt idx="2" formatCode="0.0%">
                  <c:v>0.255810275911302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5306472"/>
        <c:axId val="1785309768"/>
      </c:barChart>
      <c:catAx>
        <c:axId val="178530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530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30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530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0.0137803008250311</c:v>
                </c:pt>
                <c:pt idx="1">
                  <c:v>0.0137803008250311</c:v>
                </c:pt>
                <c:pt idx="2">
                  <c:v>0.0267499957191781</c:v>
                </c:pt>
                <c:pt idx="3">
                  <c:v>0.0267499957191781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0.037417397664457</c:v>
                </c:pt>
                <c:pt idx="1">
                  <c:v>0.0752960739250106</c:v>
                </c:pt>
                <c:pt idx="2">
                  <c:v>0.00321149727728208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0.000835671393329478</c:v>
                </c:pt>
                <c:pt idx="1">
                  <c:v>0.00168164487475631</c:v>
                </c:pt>
                <c:pt idx="2">
                  <c:v>7.17248278046191E-5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0.0260564796009568</c:v>
                </c:pt>
                <c:pt idx="1">
                  <c:v>0.0524341813359949</c:v>
                </c:pt>
                <c:pt idx="2">
                  <c:v>0.00223640120685135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0.0145805214671391</c:v>
                </c:pt>
                <c:pt idx="1">
                  <c:v>0.0293407904018341</c:v>
                </c:pt>
                <c:pt idx="2">
                  <c:v>0.00125143136390668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0.0194012519273476</c:v>
                </c:pt>
                <c:pt idx="3">
                  <c:v>0.00955584050152943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0.091480894537136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0.0176730543732363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0.0119696491986342</c:v>
                </c:pt>
                <c:pt idx="1">
                  <c:v>0.00718341748914974</c:v>
                </c:pt>
                <c:pt idx="2">
                  <c:v>0.00957653334389198</c:v>
                </c:pt>
                <c:pt idx="3">
                  <c:v>0.0119696491986342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0.132180553717003</c:v>
                </c:pt>
                <c:pt idx="3">
                  <c:v>0.132180553717003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0.556444131213476</c:v>
                </c:pt>
                <c:pt idx="1">
                  <c:v>0.556444131213476</c:v>
                </c:pt>
                <c:pt idx="2">
                  <c:v>0.556444131213476</c:v>
                </c:pt>
                <c:pt idx="3">
                  <c:v>0.556444131213476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-0.0763060523230298</c:v>
                </c:pt>
                <c:pt idx="2">
                  <c:v>-0.808243385452202</c:v>
                </c:pt>
                <c:pt idx="3">
                  <c:v>-0.866400143756142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729752"/>
        <c:axId val="1786733064"/>
      </c:barChart>
      <c:catAx>
        <c:axId val="17867297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733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6733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729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0.118290784557908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0.127181631681534</c:v>
                </c:pt>
                <c:pt idx="3">
                  <c:v>0.127181631681534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0.500192522430349</c:v>
                </c:pt>
                <c:pt idx="1">
                  <c:v>0.500192522430349</c:v>
                </c:pt>
                <c:pt idx="2">
                  <c:v>0.500192522430349</c:v>
                </c:pt>
                <c:pt idx="3">
                  <c:v>0.500192522430349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-0.546064044302001</c:v>
                </c:pt>
                <c:pt idx="1">
                  <c:v>-0.546064044302001</c:v>
                </c:pt>
                <c:pt idx="2">
                  <c:v>-0.546064044302001</c:v>
                </c:pt>
                <c:pt idx="3">
                  <c:v>-0.546064044302001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613960"/>
        <c:axId val="1786617272"/>
      </c:barChart>
      <c:catAx>
        <c:axId val="1786613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17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661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13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0.015748915228607</c:v>
                </c:pt>
                <c:pt idx="1">
                  <c:v>0.015748915228607</c:v>
                </c:pt>
                <c:pt idx="2">
                  <c:v>0.0305714236790607</c:v>
                </c:pt>
                <c:pt idx="3">
                  <c:v>0.0305714236790607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0.0219417881811615</c:v>
                </c:pt>
                <c:pt idx="1">
                  <c:v>0.0261391718786437</c:v>
                </c:pt>
                <c:pt idx="2">
                  <c:v>0.0</c:v>
                </c:pt>
                <c:pt idx="3">
                  <c:v>0.0125381506038499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0.0332782769298383</c:v>
                </c:pt>
                <c:pt idx="1">
                  <c:v>0.0396442893948354</c:v>
                </c:pt>
                <c:pt idx="2">
                  <c:v>0.0</c:v>
                </c:pt>
                <c:pt idx="3">
                  <c:v>0.0190161369045195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0.0200420530684915</c:v>
                </c:pt>
                <c:pt idx="1">
                  <c:v>0.0238760243984119</c:v>
                </c:pt>
                <c:pt idx="2">
                  <c:v>0.0</c:v>
                </c:pt>
                <c:pt idx="3">
                  <c:v>0.0114525889006096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0.0154158330057322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0.161361076062871</c:v>
                </c:pt>
                <c:pt idx="3">
                  <c:v>0.161361076062871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0.68166977005611</c:v>
                </c:pt>
                <c:pt idx="1">
                  <c:v>0.68166977005611</c:v>
                </c:pt>
                <c:pt idx="2">
                  <c:v>0.68166977005611</c:v>
                </c:pt>
                <c:pt idx="3">
                  <c:v>0.68166977005611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-0.0895061487746802</c:v>
                </c:pt>
                <c:pt idx="3">
                  <c:v>-0.152248600111015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482280"/>
        <c:axId val="1786485592"/>
      </c:barChart>
      <c:catAx>
        <c:axId val="1786482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4855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648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482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0.0583342985678705</c:v>
                </c:pt>
                <c:pt idx="1">
                  <c:v>0.0583342985678705</c:v>
                </c:pt>
                <c:pt idx="2">
                  <c:v>0.113237167808219</c:v>
                </c:pt>
                <c:pt idx="3">
                  <c:v>0.113237167808219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0.113559153175592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0.0671660742216687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0.0079675076151583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0.22364424078423</c:v>
                </c:pt>
                <c:pt idx="3">
                  <c:v>0.22364424078423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0.855669341224203</c:v>
                </c:pt>
                <c:pt idx="1">
                  <c:v>0.855669341224203</c:v>
                </c:pt>
                <c:pt idx="2">
                  <c:v>0.855669341224203</c:v>
                </c:pt>
                <c:pt idx="3">
                  <c:v>0.855669341224203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-0.0220865053660009</c:v>
                </c:pt>
                <c:pt idx="1">
                  <c:v>-0.0335096685042324</c:v>
                </c:pt>
                <c:pt idx="2">
                  <c:v>-0.32639065150515</c:v>
                </c:pt>
                <c:pt idx="3">
                  <c:v>-0.5300465247492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5189784"/>
        <c:axId val="1785193096"/>
      </c:barChart>
      <c:catAx>
        <c:axId val="1785189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193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519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18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0.0940269387179427</c:v>
                </c:pt>
                <c:pt idx="2">
                  <c:v>0.0940269387179427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0.0141040408076914</c:v>
                </c:pt>
                <c:pt idx="2">
                  <c:v>0.0141040408076914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0.00585317693519193</c:v>
                </c:pt>
                <c:pt idx="2">
                  <c:v>0.00585317693519193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0.00470134693589713</c:v>
                </c:pt>
                <c:pt idx="2">
                  <c:v>0.00491862847481946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0.0154674314191016</c:v>
                </c:pt>
                <c:pt idx="2">
                  <c:v>0.0149379082612835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0.0070520204038457</c:v>
                </c:pt>
                <c:pt idx="2">
                  <c:v>0.00681059647170978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0.013163771420512</c:v>
                </c:pt>
                <c:pt idx="2">
                  <c:v>0.0127131134138583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0.00317340918173056</c:v>
                </c:pt>
                <c:pt idx="2">
                  <c:v>0.0030647684122694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0.00112832326461531</c:v>
                </c:pt>
                <c:pt idx="2">
                  <c:v>0.00112832326461531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0.000603559830339795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0.767259819938412</c:v>
                </c:pt>
                <c:pt idx="1">
                  <c:v>0.767259819938412</c:v>
                </c:pt>
                <c:pt idx="2">
                  <c:v>0.767259819938412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0.0199807244775628</c:v>
                </c:pt>
                <c:pt idx="1">
                  <c:v>0.0199807244775628</c:v>
                </c:pt>
                <c:pt idx="2">
                  <c:v>0.0199807244775628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5061624"/>
        <c:axId val="1785064616"/>
      </c:barChart>
      <c:catAx>
        <c:axId val="17850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06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06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061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6.96</v>
          </cell>
          <cell r="E1040">
            <v>6.96</v>
          </cell>
          <cell r="H1040">
            <v>6.96</v>
          </cell>
          <cell r="J1040">
            <v>6.96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-1.0535491905354919E-2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2.6561021170610211E-2</v>
          </cell>
          <cell r="E1056">
            <v>1.0199252801992528E-3</v>
          </cell>
          <cell r="F1056">
            <v>4.8980074719800752E-2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6.8433063511830636E-2</v>
          </cell>
          <cell r="D1066">
            <v>-6.8433063511830636E-2</v>
          </cell>
          <cell r="E1066">
            <v>6.8433063511830636E-2</v>
          </cell>
          <cell r="F1066">
            <v>-6.8433063511830636E-2</v>
          </cell>
          <cell r="H1066">
            <v>7.8209215442092153E-2</v>
          </cell>
          <cell r="I1066">
            <v>-7.8209215442092153E-2</v>
          </cell>
          <cell r="J1066">
            <v>0.10949290161892901</v>
          </cell>
          <cell r="K1066">
            <v>-0.10949290161892901</v>
          </cell>
        </row>
        <row r="1067">
          <cell r="A1067" t="str">
            <v>Purchase - fpl non staple</v>
          </cell>
          <cell r="C1067">
            <v>0.50277173474470738</v>
          </cell>
          <cell r="D1067">
            <v>-3.6450717127451404E-2</v>
          </cell>
          <cell r="E1067">
            <v>0.55963884059775848</v>
          </cell>
          <cell r="F1067">
            <v>-9.3317822980502479E-2</v>
          </cell>
          <cell r="H1067">
            <v>0.67507343035047129</v>
          </cell>
          <cell r="I1067">
            <v>-0.20875241273321543</v>
          </cell>
          <cell r="J1067">
            <v>0.84755934097135754</v>
          </cell>
          <cell r="K1067">
            <v>-0.38123832335410152</v>
          </cell>
        </row>
        <row r="1068">
          <cell r="A1068" t="str">
            <v>Purchase - staple</v>
          </cell>
          <cell r="C1068">
            <v>0.24792321295143213</v>
          </cell>
          <cell r="E1068">
            <v>0.24792321295143213</v>
          </cell>
          <cell r="H1068">
            <v>0.26716267995018678</v>
          </cell>
          <cell r="J1068">
            <v>0.30607958555417181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WILD FOODS -- see worksheet Data 3</v>
          </cell>
          <cell r="C1083">
            <v>0</v>
          </cell>
          <cell r="D1083">
            <v>750</v>
          </cell>
          <cell r="E1083">
            <v>0</v>
          </cell>
          <cell r="F1083">
            <v>750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cash income -- see Data2</v>
          </cell>
          <cell r="C1084">
            <v>700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Domestic work cash income -- see Data2</v>
          </cell>
          <cell r="C1085">
            <v>3960</v>
          </cell>
          <cell r="D1085">
            <v>0</v>
          </cell>
          <cell r="E1085">
            <v>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Formal Employment (conservancies, etc.)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108000</v>
          </cell>
          <cell r="I1086">
            <v>0</v>
          </cell>
          <cell r="J1086">
            <v>144000</v>
          </cell>
          <cell r="K1086">
            <v>0</v>
          </cell>
        </row>
        <row r="1087">
          <cell r="A1087" t="str">
            <v>Small business -- see Data2</v>
          </cell>
          <cell r="C1087">
            <v>3840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24000</v>
          </cell>
          <cell r="K1087">
            <v>0</v>
          </cell>
        </row>
        <row r="1088">
          <cell r="A1088" t="str">
            <v>Social development -- see Data2</v>
          </cell>
          <cell r="C1088">
            <v>15840</v>
          </cell>
          <cell r="D1088">
            <v>0</v>
          </cell>
          <cell r="E1088">
            <v>32640</v>
          </cell>
          <cell r="F1088">
            <v>0</v>
          </cell>
          <cell r="H1088">
            <v>8400</v>
          </cell>
          <cell r="I1088">
            <v>0</v>
          </cell>
          <cell r="J1088">
            <v>8400</v>
          </cell>
          <cell r="K1088">
            <v>0</v>
          </cell>
        </row>
        <row r="1089">
          <cell r="A1089" t="str">
            <v>Public works -- see Data2</v>
          </cell>
          <cell r="C1089">
            <v>7200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Gifts/social support: type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6600</v>
          </cell>
          <cell r="K1090">
            <v>0</v>
          </cell>
        </row>
        <row r="1091">
          <cell r="A1091" t="str">
            <v>Other income: e.g. Credit (cotton loans)</v>
          </cell>
          <cell r="C1091">
            <v>0</v>
          </cell>
          <cell r="D1091">
            <v>0</v>
          </cell>
          <cell r="E1091">
            <v>2301</v>
          </cell>
          <cell r="F1091">
            <v>0</v>
          </cell>
          <cell r="H1091">
            <v>2500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850</v>
          </cell>
          <cell r="F1092">
            <v>0</v>
          </cell>
          <cell r="H1092">
            <v>1350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33">
        <v>1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744.45093894148795</v>
      </c>
      <c r="S7" s="226">
        <f>IF($B$81=0,0,(SUMIF($N$6:$N$28,$U7,L$6:L$28)+SUMIF($N$91:$N$118,$U7,L$91:L$118))*$B$83*$H$84*Poor!$B$81/$B$81)</f>
        <v>744.45093894148795</v>
      </c>
      <c r="T7" s="226">
        <f>IF($B$81=0,0,(SUMIF($N$6:$N$28,$U7,M$6:M$28)+SUMIF($N$91:$N$118,$U7,M$91:M$118))*$B$83*$H$84*Poor!$B$81/$B$81)</f>
        <v>744.45093894148795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2.957269613947696E-2</v>
      </c>
      <c r="J8" s="24">
        <f t="shared" si="3"/>
        <v>2.957269613947696E-2</v>
      </c>
      <c r="K8" s="22">
        <f t="shared" si="4"/>
        <v>2.957269613947696E-2</v>
      </c>
      <c r="L8" s="22">
        <f t="shared" si="5"/>
        <v>2.957269613947696E-2</v>
      </c>
      <c r="M8" s="228">
        <f t="shared" si="6"/>
        <v>2.957269613947696E-2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48</v>
      </c>
      <c r="S8" s="226">
        <f>IF($B$81=0,0,(SUMIF($N$6:$N$28,$U8,L$6:L$28)+SUMIF($N$91:$N$118,$U8,L$91:L$118))*$B$83*$H$84*Poor!$B$81/$B$81)</f>
        <v>48</v>
      </c>
      <c r="T8" s="226">
        <f>IF($B$81=0,0,(SUMIF($N$6:$N$28,$U8,M$6:M$28)+SUMIF($N$91:$N$118,$U8,M$91:M$118))*$B$83*$H$84*Poor!$B$81/$B$81)</f>
        <v>48</v>
      </c>
      <c r="U8" s="227">
        <v>2</v>
      </c>
      <c r="V8" s="56"/>
      <c r="W8" s="115"/>
      <c r="X8" s="118">
        <f>Poor!X8</f>
        <v>1</v>
      </c>
      <c r="Y8" s="184">
        <f t="shared" si="9"/>
        <v>0.11829078455790784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0.11829078455790784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2.957269613947696E-2</v>
      </c>
      <c r="AJ8" s="120">
        <f t="shared" si="14"/>
        <v>5.914539227895392E-2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8">
        <f t="shared" si="6"/>
        <v>0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0</v>
      </c>
      <c r="S9" s="226">
        <f>IF($B$81=0,0,(SUMIF($N$6:$N$28,$U9,L$6:L$28)+SUMIF($N$91:$N$118,$U9,L$91:L$118))*$B$83*$H$84*Poor!$B$81/$B$81)</f>
        <v>0</v>
      </c>
      <c r="T9" s="226">
        <f>IF($B$81=0,0,(SUMIF($N$6:$N$28,$U9,M$6:M$28)+SUMIF($N$91:$N$118,$U9,M$91:M$118))*$B$83*$H$84*Poor!$B$81/$B$81)</f>
        <v>0</v>
      </c>
      <c r="U9" s="227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8">
        <f t="shared" si="6"/>
        <v>1.1047051681195519E-2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8">
        <f t="shared" si="6"/>
        <v>5.7363013698630136E-3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8">
        <f t="shared" si="6"/>
        <v>2.4517434620174349E-3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40.580134249868173</v>
      </c>
      <c r="S12" s="226">
        <f>IF($B$81=0,0,(SUMIF($N$6:$N$28,$U12,L$6:L$28)+SUMIF($N$91:$N$118,$U12,L$91:L$118))*$B$83*$H$84*Poor!$B$81/$B$81)</f>
        <v>40.580134249868173</v>
      </c>
      <c r="T12" s="226">
        <f>IF($B$81=0,0,(SUMIF($N$6:$N$28,$U12,M$6:M$28)+SUMIF($N$91:$N$118,$U12,M$91:M$118))*$B$83*$H$84*Poor!$B$81/$B$81)</f>
        <v>115.82665806639596</v>
      </c>
      <c r="U12" s="227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9">
        <f t="shared" si="6"/>
        <v>3.7266500622665003E-3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4660</v>
      </c>
      <c r="S13" s="226">
        <f>IF($B$81=0,0,(SUMIF($N$6:$N$28,$U13,L$6:L$28)+SUMIF($N$91:$N$118,$U13,L$91:L$118))*$B$83*$H$84*Poor!$B$81/$B$81)</f>
        <v>4660</v>
      </c>
      <c r="T13" s="226">
        <f>IF($B$81=0,0,(SUMIF($N$6:$N$28,$U13,M$6:M$28)+SUMIF($N$91:$N$118,$U13,M$91:M$118))*$B$83*$H$84*Poor!$B$81/$B$81)</f>
        <v>4660</v>
      </c>
      <c r="U13" s="227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30">
        <f t="shared" si="6"/>
        <v>5.0835990037359901E-3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7200</v>
      </c>
      <c r="S15" s="226">
        <f>IF($B$81=0,0,(SUMIF($N$6:$N$28,$U15,L$6:L$28)+SUMIF($N$91:$N$118,$U15,L$91:L$118))*$B$83*$H$84*Poor!$B$81/$B$81)</f>
        <v>7200</v>
      </c>
      <c r="T15" s="226">
        <f>IF($B$81=0,0,(SUMIF($N$6:$N$28,$U15,M$6:M$28)+SUMIF($N$91:$N$118,$U15,M$91:M$118))*$B$83*$H$84*Poor!$B$81/$B$81)</f>
        <v>7200</v>
      </c>
      <c r="U15" s="227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30">
        <f t="shared" ref="M16:M25" si="23">J16</f>
        <v>4.7073474470734743E-4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30">
        <f t="shared" si="23"/>
        <v>0</v>
      </c>
      <c r="N17" s="233">
        <v>6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3839.9999999999995</v>
      </c>
      <c r="S17" s="226">
        <f>IF($B$81=0,0,(SUMIF($N$6:$N$28,$U17,L$6:L$28)+SUMIF($N$91:$N$118,$U17,L$91:L$118))*$B$83*$H$84*Poor!$B$81/$B$81)</f>
        <v>3839.9999999999995</v>
      </c>
      <c r="T17" s="226">
        <f>IF($B$81=0,0,(SUMIF($N$6:$N$28,$U17,M$6:M$28)+SUMIF($N$91:$N$118,$U17,M$91:M$118))*$B$83*$H$84*Poor!$B$81/$B$81)</f>
        <v>3839.9999999999995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2.6561021170610211E-2</v>
      </c>
      <c r="D18" s="24">
        <f t="shared" si="18"/>
        <v>0.03</v>
      </c>
      <c r="E18" s="75">
        <f>Poor!E18</f>
        <v>1</v>
      </c>
      <c r="F18" s="22"/>
      <c r="H18" s="24">
        <f t="shared" si="19"/>
        <v>1</v>
      </c>
      <c r="I18" s="22">
        <f t="shared" si="20"/>
        <v>0.03</v>
      </c>
      <c r="J18" s="24">
        <f t="shared" si="17"/>
        <v>5.318407227070973E-3</v>
      </c>
      <c r="K18" s="22">
        <f t="shared" si="21"/>
        <v>3.4389788293897883E-3</v>
      </c>
      <c r="L18" s="22">
        <f t="shared" si="22"/>
        <v>3.4389788293897883E-3</v>
      </c>
      <c r="M18" s="230">
        <f t="shared" si="23"/>
        <v>5.318407227070973E-3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2144.6161068204419</v>
      </c>
      <c r="S18" s="226">
        <f>IF($B$81=0,0,(SUMIF($N$6:$N$28,$U18,L$6:L$28)+SUMIF($N$91:$N$118,$U18,L$91:L$118))*$B$83*$H$84*Poor!$B$81/$B$81)</f>
        <v>2144.6161068204419</v>
      </c>
      <c r="T18" s="226">
        <f>IF($B$81=0,0,(SUMIF($N$6:$N$28,$U18,M$6:M$28)+SUMIF($N$91:$N$118,$U18,M$91:M$118))*$B$83*$H$84*Poor!$B$81/$B$81)</f>
        <v>2144.6161068204419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30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15840</v>
      </c>
      <c r="S20" s="226">
        <f>IF($B$81=0,0,(SUMIF($N$6:$N$28,$U20,L$6:L$28)+SUMIF($N$91:$N$118,$U20,L$91:L$118))*$B$83*$H$84*Poor!$B$81/$B$81)</f>
        <v>15840</v>
      </c>
      <c r="T20" s="226">
        <f>IF($B$81=0,0,(SUMIF($N$6:$N$28,$U20,M$6:M$28)+SUMIF($N$91:$N$118,$U20,M$91:M$118))*$B$83*$H$84*Poor!$B$81/$B$81)</f>
        <v>15840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34517.647180011802</v>
      </c>
      <c r="S23" s="179">
        <f>SUM(S7:S22)</f>
        <v>34517.647180011802</v>
      </c>
      <c r="T23" s="179">
        <f>SUM(T7:T22)</f>
        <v>34592.893703828326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21342.094673659954</v>
      </c>
      <c r="S24" s="41">
        <f>IF($B$81=0,0,($B$124*($H$124)+1-($D$29*$H$29)-($D$28*$H$28))*$I$83*Poor!$B$81/$B$81)</f>
        <v>21342.094673659954</v>
      </c>
      <c r="T24" s="41">
        <f>IF($B$81=0,0,($B$124*($H$124)+1-($D$29*$H$29)-($D$28*$H$28))*$I$83*Poor!$B$81/$B$81)</f>
        <v>21342.094673659954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35260.761340326622</v>
      </c>
      <c r="S25" s="41">
        <f>IF($B$81=0,0,($B$124*$H$124)+($B$125*$H$125*$H$84)+1-($D$29*$H$29)-($D$28*$H$28))*$I$83*Poor!$B$81/$B$81</f>
        <v>35260.761340326622</v>
      </c>
      <c r="T25" s="41">
        <f>IF($B$81=0,0,($B$124*$H$124)+($B$125*$H$125*$H$84)+1-($D$29*$H$29)-($D$28*$H$28))*$I$83*Poor!$B$81/$B$81</f>
        <v>35260.761340326622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8">
        <f t="shared" si="6"/>
        <v>0.18174630332938849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63004.761340326622</v>
      </c>
      <c r="S26" s="41">
        <f>IF($B$81=0,0,($B$124*$H$124)+($B$125*$H$125*$H$84)+($B$126*$H$126*$H$84)+1-($D$29*$H$29)-($D$28*$H$28))*$I$83*Poor!$B$81/$B$81</f>
        <v>63004.761340326622</v>
      </c>
      <c r="T26" s="41">
        <f>IF($B$81=0,0,($B$124*$H$124)+($B$125*$H$125*$H$84)+($B$126*$H$126*$H$84)+1-($D$29*$H$29)-($D$28*$H$28))*$I$83*Poor!$B$81/$B$81</f>
        <v>63004.761340326622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3.0796123671457246E-2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3.0796123671457246E-2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65114.76134032663</v>
      </c>
      <c r="S27" s="41">
        <f>IF($B$81=0,0,($B$124*$H$124)+($B$125*$H$125*$H$84)+($B$126*$H$126*$H$84)+($B$127*$H$127*$H$84)+1-($D$29*$H$29)-($D$28*$H$28))*$I$83*Poor!$B$81/$B$81</f>
        <v>65114.76134032663</v>
      </c>
      <c r="T27" s="41">
        <f>IF($B$81=0,0,($B$124*$H$124)+($B$125*$H$125*$H$84)+($B$126*$H$126*$H$84)+($B$127*$H$127*$H$84)+1-($D$29*$H$29)-($D$28*$H$28))*$I$83*Poor!$B$81/$B$81</f>
        <v>65114.76134032663</v>
      </c>
      <c r="U27" s="56"/>
      <c r="V27" s="56"/>
      <c r="W27" s="110"/>
      <c r="X27" s="118"/>
      <c r="Y27" s="184">
        <f t="shared" si="9"/>
        <v>0.12318449468582898</v>
      </c>
      <c r="Z27" s="156">
        <f>Poor!Z27</f>
        <v>0.25</v>
      </c>
      <c r="AA27" s="121">
        <f t="shared" si="16"/>
        <v>3.0796123671457246E-2</v>
      </c>
      <c r="AB27" s="156">
        <f>Poor!AB27</f>
        <v>0.25</v>
      </c>
      <c r="AC27" s="121">
        <f t="shared" si="7"/>
        <v>3.0796123671457246E-2</v>
      </c>
      <c r="AD27" s="156">
        <f>Poor!AD27</f>
        <v>0.25</v>
      </c>
      <c r="AE27" s="121">
        <f t="shared" si="8"/>
        <v>3.0796123671457246E-2</v>
      </c>
      <c r="AF27" s="122">
        <f t="shared" si="10"/>
        <v>0.25</v>
      </c>
      <c r="AG27" s="121">
        <f t="shared" si="11"/>
        <v>3.0796123671457246E-2</v>
      </c>
      <c r="AH27" s="123">
        <f t="shared" si="12"/>
        <v>1</v>
      </c>
      <c r="AI27" s="184">
        <f t="shared" si="13"/>
        <v>3.0796123671457246E-2</v>
      </c>
      <c r="AJ27" s="120">
        <f t="shared" si="14"/>
        <v>3.0796123671457246E-2</v>
      </c>
      <c r="AK27" s="119">
        <f t="shared" si="15"/>
        <v>3.0796123671457246E-2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6.8433063511830636E-2</v>
      </c>
      <c r="C28" s="216">
        <f>IF([1]Summ!D1066="",0,[1]Summ!D1066)</f>
        <v>-6.8433063511830636E-2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6.3590815840767173E-2</v>
      </c>
      <c r="K28" s="22">
        <f t="shared" si="4"/>
        <v>6.8433063511830636E-2</v>
      </c>
      <c r="L28" s="22">
        <f t="shared" si="5"/>
        <v>6.8433063511830636E-2</v>
      </c>
      <c r="M28" s="228">
        <f t="shared" si="6"/>
        <v>6.3590815840767173E-2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0.25436326336306869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0.12718163168153435</v>
      </c>
      <c r="AF28" s="122">
        <f t="shared" si="10"/>
        <v>0.5</v>
      </c>
      <c r="AG28" s="121">
        <f t="shared" si="11"/>
        <v>0.12718163168153435</v>
      </c>
      <c r="AH28" s="123">
        <f t="shared" si="12"/>
        <v>1</v>
      </c>
      <c r="AI28" s="184">
        <f t="shared" si="13"/>
        <v>6.3590815840767173E-2</v>
      </c>
      <c r="AJ28" s="120">
        <f t="shared" si="14"/>
        <v>0</v>
      </c>
      <c r="AK28" s="119">
        <f t="shared" si="15"/>
        <v>0.12718163168153435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0.50277173474470738</v>
      </c>
      <c r="C29" s="216">
        <f>IF([1]Summ!D1067="",0,[1]Summ!D1067)</f>
        <v>-3.6450717127451404E-2</v>
      </c>
      <c r="D29" s="24">
        <f>(B29+C29)</f>
        <v>0.46632101761725597</v>
      </c>
      <c r="E29" s="75">
        <f>Poor!E29</f>
        <v>1</v>
      </c>
      <c r="F29" s="22"/>
      <c r="H29" s="24">
        <f t="shared" si="1"/>
        <v>1</v>
      </c>
      <c r="I29" s="22">
        <f t="shared" si="2"/>
        <v>0.46632101761725597</v>
      </c>
      <c r="J29" s="24">
        <f>IF(I$32&lt;=1+I131,I29,B29*H29+J$33*(I29-B29*H29))</f>
        <v>0.50019252243034884</v>
      </c>
      <c r="K29" s="22">
        <f t="shared" si="4"/>
        <v>0.50277173474470738</v>
      </c>
      <c r="L29" s="22">
        <f t="shared" si="5"/>
        <v>0.50277173474470738</v>
      </c>
      <c r="M29" s="228">
        <f t="shared" si="6"/>
        <v>0.50019252243034884</v>
      </c>
      <c r="N29" s="233"/>
      <c r="P29" s="22"/>
      <c r="V29" s="56"/>
      <c r="W29" s="110"/>
      <c r="X29" s="118"/>
      <c r="Y29" s="184">
        <f t="shared" si="9"/>
        <v>2.0007700897213954</v>
      </c>
      <c r="Z29" s="156">
        <f>Poor!Z29</f>
        <v>0.25</v>
      </c>
      <c r="AA29" s="121">
        <f t="shared" si="16"/>
        <v>0.50019252243034884</v>
      </c>
      <c r="AB29" s="156">
        <f>Poor!AB29</f>
        <v>0.25</v>
      </c>
      <c r="AC29" s="121">
        <f t="shared" si="7"/>
        <v>0.50019252243034884</v>
      </c>
      <c r="AD29" s="156">
        <f>Poor!AD29</f>
        <v>0.25</v>
      </c>
      <c r="AE29" s="121">
        <f t="shared" si="8"/>
        <v>0.50019252243034884</v>
      </c>
      <c r="AF29" s="122">
        <f t="shared" si="10"/>
        <v>0.25</v>
      </c>
      <c r="AG29" s="121">
        <f t="shared" si="11"/>
        <v>0.50019252243034884</v>
      </c>
      <c r="AH29" s="123">
        <f t="shared" si="12"/>
        <v>1</v>
      </c>
      <c r="AI29" s="184">
        <f t="shared" si="13"/>
        <v>0.50019252243034884</v>
      </c>
      <c r="AJ29" s="120">
        <f t="shared" si="14"/>
        <v>0.50019252243034884</v>
      </c>
      <c r="AK29" s="119">
        <f t="shared" si="15"/>
        <v>0.50019252243034884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0.24792321295143213</v>
      </c>
      <c r="C30" s="103"/>
      <c r="D30" s="24">
        <f>(D119-B124)</f>
        <v>1.4655311392636858</v>
      </c>
      <c r="E30" s="75">
        <f>Poor!E30</f>
        <v>1</v>
      </c>
      <c r="H30" s="96">
        <f>(E30*F$7/F$9)</f>
        <v>1</v>
      </c>
      <c r="I30" s="29">
        <f>IF(E30&gt;=1,I119-I124,MIN(I119-I124,B30*H30))</f>
        <v>1.4655311392636858</v>
      </c>
      <c r="J30" s="235">
        <f>IF(I$32&lt;=$B$32,I30,$B$32-SUM(J6:J29))</f>
        <v>0.25581027591130234</v>
      </c>
      <c r="K30" s="22">
        <f t="shared" si="4"/>
        <v>0.24792321295143213</v>
      </c>
      <c r="L30" s="22">
        <f>IF(L124=L119,0,IF(K30="",0,(L119-L124)/(B119-B124)*K30))</f>
        <v>0.24792321295143213</v>
      </c>
      <c r="M30" s="175">
        <f t="shared" si="6"/>
        <v>0.25581027591130234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1.0232411036452094</v>
      </c>
      <c r="Z30" s="122">
        <f>IF($Y30=0,0,AA30/($Y$30))</f>
        <v>-0.53366116974454414</v>
      </c>
      <c r="AA30" s="188">
        <f>IF(AA79*4/$I$83+SUM(AA6:AA29)&lt;1,AA79*4/$I$83,1-SUM(AA6:AA29))</f>
        <v>-0.54606404430200073</v>
      </c>
      <c r="AB30" s="122">
        <f>IF($Y30=0,0,AC30/($Y$30))</f>
        <v>-0.53366116974454414</v>
      </c>
      <c r="AC30" s="188">
        <f>IF(AC79*4/$I$83+SUM(AC6:AC29)&lt;1,AC79*4/$I$83,1-SUM(AC6:AC29))</f>
        <v>-0.54606404430200073</v>
      </c>
      <c r="AD30" s="122">
        <f>IF($Y30=0,0,AE30/($Y$30))</f>
        <v>-0.53366116974454414</v>
      </c>
      <c r="AE30" s="188">
        <f>IF(AE79*4/$I$83+SUM(AE6:AE29)&lt;1,AE79*4/$I$83,1-SUM(AE6:AE29))</f>
        <v>-0.54606404430200073</v>
      </c>
      <c r="AF30" s="122">
        <f>IF($Y30=0,0,AG30/($Y$30))</f>
        <v>-0.53366116974454414</v>
      </c>
      <c r="AG30" s="188">
        <f>IF(AG79*4/$I$83+SUM(AG6:AG29)&lt;1,AG79*4/$I$83,1-SUM(AG6:AG29))</f>
        <v>-0.54606404430200073</v>
      </c>
      <c r="AH30" s="123">
        <f t="shared" si="12"/>
        <v>-2.1346446789781766</v>
      </c>
      <c r="AI30" s="184">
        <f t="shared" si="13"/>
        <v>-0.54606404430200073</v>
      </c>
      <c r="AJ30" s="120">
        <f t="shared" si="14"/>
        <v>-0.54606404430200073</v>
      </c>
      <c r="AK30" s="119">
        <f t="shared" si="15"/>
        <v>-0.54606404430200073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-0.10054322487359779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743.11416031482077</v>
      </c>
      <c r="S31" s="238">
        <f t="shared" si="24"/>
        <v>743.11416031482077</v>
      </c>
      <c r="T31" s="238">
        <f t="shared" si="24"/>
        <v>667.86763649829663</v>
      </c>
      <c r="U31" s="246">
        <f>T31/$B$81</f>
        <v>83.483454562287079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0.62791469885586226</v>
      </c>
      <c r="AB31" s="131"/>
      <c r="AC31" s="133">
        <f>1-AC32+IF($Y32&lt;0,$Y32/4,0)</f>
        <v>0.82824549586707019</v>
      </c>
      <c r="AD31" s="134"/>
      <c r="AE31" s="133">
        <f>1-AE32+IF($Y32&lt;0,$Y32/4,0)</f>
        <v>0.69449319170732904</v>
      </c>
      <c r="AF31" s="134"/>
      <c r="AG31" s="133">
        <f>1-AG32+IF($Y32&lt;0,$Y32/4,0)</f>
        <v>0.6778275628156728</v>
      </c>
      <c r="AH31" s="123"/>
      <c r="AI31" s="183">
        <f>SUM(AA31,AC31,AE31,AG31)/4</f>
        <v>0.70712023731148366</v>
      </c>
      <c r="AJ31" s="135">
        <f t="shared" si="14"/>
        <v>0.72808009736146628</v>
      </c>
      <c r="AK31" s="136">
        <f t="shared" si="15"/>
        <v>0.68616037726150092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1.1005432248735978</v>
      </c>
      <c r="C32" s="77">
        <f>SUM(C6:C31)</f>
        <v>-0.11146391451225837</v>
      </c>
      <c r="D32" s="24">
        <f>SUM(D6:D30)</f>
        <v>2.2066872366735932</v>
      </c>
      <c r="E32" s="2"/>
      <c r="F32" s="2"/>
      <c r="H32" s="17"/>
      <c r="I32" s="22">
        <f>SUM(I6:I30)</f>
        <v>2.2066872366735932</v>
      </c>
      <c r="J32" s="17"/>
      <c r="L32" s="22">
        <f>SUM(L6:L30)</f>
        <v>1.1005432248735978</v>
      </c>
      <c r="M32" s="23"/>
      <c r="N32" s="56"/>
      <c r="O32" s="2"/>
      <c r="P32" s="22"/>
      <c r="Q32" s="56" t="s">
        <v>143</v>
      </c>
      <c r="R32" s="238">
        <f t="shared" si="24"/>
        <v>28487.114160314821</v>
      </c>
      <c r="S32" s="238">
        <f t="shared" si="24"/>
        <v>28487.114160314821</v>
      </c>
      <c r="T32" s="238">
        <f t="shared" si="24"/>
        <v>28411.867636498297</v>
      </c>
      <c r="U32" s="56"/>
      <c r="V32" s="56"/>
      <c r="W32" s="110"/>
      <c r="X32" s="118"/>
      <c r="Y32" s="115">
        <f>SUM(Y6:Y31)</f>
        <v>4.3790163316072785</v>
      </c>
      <c r="Z32" s="137"/>
      <c r="AA32" s="138">
        <f>SUM(AA6:AA30)</f>
        <v>0.37208530114413774</v>
      </c>
      <c r="AB32" s="137"/>
      <c r="AC32" s="139">
        <f>SUM(AC6:AC30)</f>
        <v>0.17175450413292981</v>
      </c>
      <c r="AD32" s="137"/>
      <c r="AE32" s="139">
        <f>SUM(AE6:AE30)</f>
        <v>0.30550680829267096</v>
      </c>
      <c r="AF32" s="137"/>
      <c r="AG32" s="139">
        <f>SUM(AG6:AG30)</f>
        <v>0.3221724371843272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7.0758890842674893E-2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30597.114160314828</v>
      </c>
      <c r="S33" s="238">
        <f t="shared" si="24"/>
        <v>30597.114160314828</v>
      </c>
      <c r="T33" s="238">
        <f t="shared" si="24"/>
        <v>30521.867636498304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340.82656357756264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5.6598695524515123E-2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48</v>
      </c>
      <c r="J46" s="38">
        <f t="shared" si="32"/>
        <v>48</v>
      </c>
      <c r="K46" s="40">
        <f t="shared" si="33"/>
        <v>1.5195643915410916E-3</v>
      </c>
      <c r="L46" s="22">
        <f t="shared" si="34"/>
        <v>1.5195643915410916E-3</v>
      </c>
      <c r="M46" s="24">
        <f t="shared" si="35"/>
        <v>1.5195643915410916E-3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12</v>
      </c>
      <c r="AB46" s="156">
        <f>Poor!AB46</f>
        <v>0.25</v>
      </c>
      <c r="AC46" s="147">
        <f t="shared" si="41"/>
        <v>12</v>
      </c>
      <c r="AD46" s="156">
        <f>Poor!AD46</f>
        <v>0.25</v>
      </c>
      <c r="AE46" s="147">
        <f t="shared" si="42"/>
        <v>12</v>
      </c>
      <c r="AF46" s="122">
        <f t="shared" si="29"/>
        <v>0.25</v>
      </c>
      <c r="AG46" s="147">
        <f t="shared" si="36"/>
        <v>12</v>
      </c>
      <c r="AH46" s="123">
        <f t="shared" si="37"/>
        <v>1</v>
      </c>
      <c r="AI46" s="112">
        <f t="shared" si="37"/>
        <v>48</v>
      </c>
      <c r="AJ46" s="148">
        <f t="shared" si="38"/>
        <v>24</v>
      </c>
      <c r="AK46" s="147">
        <f t="shared" si="39"/>
        <v>24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7">
        <f>IF([1]Summ!C1083="",0,[1]Summ!C1083)</f>
        <v>0</v>
      </c>
      <c r="C48" s="217">
        <f>IF([1]Summ!D1083="",0,[1]Summ!D1083)</f>
        <v>750</v>
      </c>
      <c r="D48" s="38">
        <f t="shared" si="25"/>
        <v>750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750</v>
      </c>
      <c r="J48" s="38">
        <f t="shared" si="32"/>
        <v>53.069168132006176</v>
      </c>
      <c r="K48" s="40">
        <f t="shared" si="33"/>
        <v>0</v>
      </c>
      <c r="L48" s="22">
        <f t="shared" si="34"/>
        <v>0</v>
      </c>
      <c r="M48" s="24">
        <f t="shared" si="35"/>
        <v>1.680042045460497E-3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13.267292033001544</v>
      </c>
      <c r="AB48" s="156">
        <f>Poor!AB48</f>
        <v>0.25</v>
      </c>
      <c r="AC48" s="147">
        <f t="shared" si="41"/>
        <v>13.267292033001544</v>
      </c>
      <c r="AD48" s="156">
        <f>Poor!AD48</f>
        <v>0.25</v>
      </c>
      <c r="AE48" s="147">
        <f t="shared" si="42"/>
        <v>13.267292033001544</v>
      </c>
      <c r="AF48" s="122">
        <f t="shared" si="29"/>
        <v>0.25</v>
      </c>
      <c r="AG48" s="147">
        <f t="shared" si="36"/>
        <v>13.267292033001544</v>
      </c>
      <c r="AH48" s="123">
        <f t="shared" si="37"/>
        <v>1</v>
      </c>
      <c r="AI48" s="112">
        <f t="shared" si="37"/>
        <v>53.069168132006176</v>
      </c>
      <c r="AJ48" s="148">
        <f t="shared" si="38"/>
        <v>26.534584066003088</v>
      </c>
      <c r="AK48" s="147">
        <f t="shared" si="39"/>
        <v>26.534584066003088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cash income -- see Data2</v>
      </c>
      <c r="B49" s="217">
        <f>IF([1]Summ!C1084="",0,[1]Summ!C1084)</f>
        <v>700</v>
      </c>
      <c r="C49" s="217">
        <f>IF([1]Summ!D1084="",0,[1]Summ!D1084)</f>
        <v>0</v>
      </c>
      <c r="D49" s="38">
        <f t="shared" si="25"/>
        <v>700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700</v>
      </c>
      <c r="J49" s="38">
        <f t="shared" si="32"/>
        <v>700</v>
      </c>
      <c r="K49" s="40">
        <f t="shared" si="33"/>
        <v>2.2160314043307584E-2</v>
      </c>
      <c r="L49" s="22">
        <f t="shared" si="34"/>
        <v>2.2160314043307584E-2</v>
      </c>
      <c r="M49" s="24">
        <f t="shared" si="35"/>
        <v>2.2160314043307584E-2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175</v>
      </c>
      <c r="AB49" s="156">
        <f>Poor!AB49</f>
        <v>0.25</v>
      </c>
      <c r="AC49" s="147">
        <f t="shared" si="41"/>
        <v>175</v>
      </c>
      <c r="AD49" s="156">
        <f>Poor!AD49</f>
        <v>0.25</v>
      </c>
      <c r="AE49" s="147">
        <f t="shared" si="42"/>
        <v>175</v>
      </c>
      <c r="AF49" s="122">
        <f t="shared" si="29"/>
        <v>0.25</v>
      </c>
      <c r="AG49" s="147">
        <f t="shared" si="36"/>
        <v>175</v>
      </c>
      <c r="AH49" s="123">
        <f t="shared" si="37"/>
        <v>1</v>
      </c>
      <c r="AI49" s="112">
        <f t="shared" si="37"/>
        <v>700</v>
      </c>
      <c r="AJ49" s="148">
        <f t="shared" si="38"/>
        <v>350</v>
      </c>
      <c r="AK49" s="147">
        <f t="shared" si="39"/>
        <v>350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Domestic work cash income -- see Data2</v>
      </c>
      <c r="B50" s="217">
        <f>IF([1]Summ!C1085="",0,[1]Summ!C1085)</f>
        <v>3960</v>
      </c>
      <c r="C50" s="217">
        <f>IF([1]Summ!D1085="",0,[1]Summ!D1085)</f>
        <v>0</v>
      </c>
      <c r="D50" s="38">
        <f t="shared" si="25"/>
        <v>3960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3960</v>
      </c>
      <c r="J50" s="38">
        <f t="shared" si="32"/>
        <v>3960</v>
      </c>
      <c r="K50" s="40">
        <f t="shared" si="33"/>
        <v>0.12536406230214006</v>
      </c>
      <c r="L50" s="22">
        <f t="shared" si="34"/>
        <v>0.12536406230214006</v>
      </c>
      <c r="M50" s="24">
        <f t="shared" si="35"/>
        <v>0.12536406230214006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990</v>
      </c>
      <c r="AB50" s="156">
        <f>Poor!AB55</f>
        <v>0.25</v>
      </c>
      <c r="AC50" s="147">
        <f t="shared" si="41"/>
        <v>990</v>
      </c>
      <c r="AD50" s="156">
        <f>Poor!AD55</f>
        <v>0.25</v>
      </c>
      <c r="AE50" s="147">
        <f t="shared" si="42"/>
        <v>990</v>
      </c>
      <c r="AF50" s="122">
        <f t="shared" si="29"/>
        <v>0.25</v>
      </c>
      <c r="AG50" s="147">
        <f t="shared" si="36"/>
        <v>990</v>
      </c>
      <c r="AH50" s="123">
        <f t="shared" si="37"/>
        <v>1</v>
      </c>
      <c r="AI50" s="112">
        <f t="shared" si="37"/>
        <v>3960</v>
      </c>
      <c r="AJ50" s="148">
        <f t="shared" si="38"/>
        <v>1980</v>
      </c>
      <c r="AK50" s="147">
        <f t="shared" si="39"/>
        <v>1980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Formal Employment (conservancies, etc.)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Small business -- see Data2</v>
      </c>
      <c r="B52" s="217">
        <f>IF([1]Summ!C1087="",0,[1]Summ!C1087)</f>
        <v>3840</v>
      </c>
      <c r="C52" s="217">
        <f>IF([1]Summ!D1087="",0,[1]Summ!D1087)</f>
        <v>0</v>
      </c>
      <c r="D52" s="38">
        <f t="shared" si="25"/>
        <v>3840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3840</v>
      </c>
      <c r="J52" s="38">
        <f t="shared" si="32"/>
        <v>3839.9999999999995</v>
      </c>
      <c r="K52" s="40">
        <f t="shared" si="33"/>
        <v>0.12156515132328732</v>
      </c>
      <c r="L52" s="22">
        <f t="shared" si="34"/>
        <v>0.12156515132328732</v>
      </c>
      <c r="M52" s="24">
        <f t="shared" si="35"/>
        <v>0.12156515132328731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959.99999999999989</v>
      </c>
      <c r="AB52" s="156">
        <f>Poor!AB57</f>
        <v>0.25</v>
      </c>
      <c r="AC52" s="147">
        <f t="shared" si="41"/>
        <v>959.99999999999989</v>
      </c>
      <c r="AD52" s="156">
        <f>Poor!AD57</f>
        <v>0.25</v>
      </c>
      <c r="AE52" s="147">
        <f t="shared" si="42"/>
        <v>959.99999999999989</v>
      </c>
      <c r="AF52" s="122">
        <f t="shared" si="29"/>
        <v>0.25</v>
      </c>
      <c r="AG52" s="147">
        <f t="shared" si="36"/>
        <v>959.99999999999989</v>
      </c>
      <c r="AH52" s="123">
        <f t="shared" si="37"/>
        <v>1</v>
      </c>
      <c r="AI52" s="112">
        <f t="shared" si="37"/>
        <v>3839.9999999999995</v>
      </c>
      <c r="AJ52" s="148">
        <f t="shared" si="38"/>
        <v>1919.9999999999998</v>
      </c>
      <c r="AK52" s="147">
        <f t="shared" si="39"/>
        <v>1919.9999999999998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Social development -- see Data2</v>
      </c>
      <c r="B53" s="217">
        <f>IF([1]Summ!C1088="",0,[1]Summ!C1088)</f>
        <v>15840</v>
      </c>
      <c r="C53" s="217">
        <f>IF([1]Summ!D1088="",0,[1]Summ!D1088)</f>
        <v>0</v>
      </c>
      <c r="D53" s="38">
        <f t="shared" si="25"/>
        <v>15840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15840</v>
      </c>
      <c r="J53" s="38">
        <f t="shared" si="32"/>
        <v>15840</v>
      </c>
      <c r="K53" s="40">
        <f t="shared" si="33"/>
        <v>0.50145624920856025</v>
      </c>
      <c r="L53" s="22">
        <f t="shared" si="34"/>
        <v>0.50145624920856025</v>
      </c>
      <c r="M53" s="24">
        <f t="shared" si="35"/>
        <v>0.50145624920856025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Public works -- see Data2</v>
      </c>
      <c r="B54" s="217">
        <f>IF([1]Summ!C1089="",0,[1]Summ!C1089)</f>
        <v>7200</v>
      </c>
      <c r="C54" s="217">
        <f>IF([1]Summ!D1089="",0,[1]Summ!D1089)</f>
        <v>0</v>
      </c>
      <c r="D54" s="38">
        <f t="shared" si="25"/>
        <v>7200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7200</v>
      </c>
      <c r="J54" s="38">
        <f t="shared" si="32"/>
        <v>7200</v>
      </c>
      <c r="K54" s="40">
        <f t="shared" si="33"/>
        <v>0.22793465873116373</v>
      </c>
      <c r="L54" s="22">
        <f t="shared" si="34"/>
        <v>0.22793465873116373</v>
      </c>
      <c r="M54" s="24">
        <f t="shared" si="35"/>
        <v>0.22793465873116373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Gifts/social support: type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Other income: e.g. Credit (cotton loans)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750</v>
      </c>
      <c r="D65" s="42">
        <f>SUM(D37:D64)</f>
        <v>32338</v>
      </c>
      <c r="E65" s="32"/>
      <c r="F65" s="32"/>
      <c r="G65" s="32"/>
      <c r="H65" s="31"/>
      <c r="I65" s="39">
        <f>SUM(I37:I64)</f>
        <v>32338</v>
      </c>
      <c r="J65" s="39">
        <f>SUM(J37:J64)</f>
        <v>31641.069168132006</v>
      </c>
      <c r="K65" s="40">
        <f>SUM(K37:K64)</f>
        <v>1</v>
      </c>
      <c r="L65" s="22">
        <f>SUM(L37:L64)</f>
        <v>1</v>
      </c>
      <c r="M65" s="24">
        <f>SUM(M37:M64)</f>
        <v>1.0016800420454606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2150.2672920330015</v>
      </c>
      <c r="AB65" s="137"/>
      <c r="AC65" s="153">
        <f>SUM(AC37:AC64)</f>
        <v>2150.2672920330015</v>
      </c>
      <c r="AD65" s="137"/>
      <c r="AE65" s="153">
        <f>SUM(AE37:AE64)</f>
        <v>2150.2672920330015</v>
      </c>
      <c r="AF65" s="137"/>
      <c r="AG65" s="153">
        <f>SUM(AG37:AG64)</f>
        <v>2150.2672920330015</v>
      </c>
      <c r="AH65" s="137"/>
      <c r="AI65" s="153">
        <f>SUM(AI37:AI64)</f>
        <v>8601.0691681320059</v>
      </c>
      <c r="AJ65" s="153">
        <f>SUM(AJ37:AJ64)</f>
        <v>4300.5345840660029</v>
      </c>
      <c r="AK65" s="153">
        <f>SUM(AK37:AK64)</f>
        <v>4300.5345840660029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15044.654117659917</v>
      </c>
      <c r="J70" s="51">
        <f t="shared" ref="J70:J77" si="44">J124*I$83</f>
        <v>15044.654117659917</v>
      </c>
      <c r="K70" s="40">
        <f>B70/B$76</f>
        <v>0.47627751417183473</v>
      </c>
      <c r="L70" s="22">
        <f t="shared" ref="L70:L74" si="45">(L124*G$37*F$9/F$7)/B$130</f>
        <v>0.47627751417183484</v>
      </c>
      <c r="M70" s="24">
        <f>J70/B$76</f>
        <v>0.47627751417183478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3761.1635294149792</v>
      </c>
      <c r="AB70" s="156">
        <f>Poor!AB70</f>
        <v>0.25</v>
      </c>
      <c r="AC70" s="147">
        <f>$J70*AB70</f>
        <v>3761.1635294149792</v>
      </c>
      <c r="AD70" s="156">
        <f>Poor!AD70</f>
        <v>0.25</v>
      </c>
      <c r="AE70" s="147">
        <f>$J70*AD70</f>
        <v>3761.1635294149792</v>
      </c>
      <c r="AF70" s="156">
        <f>Poor!AF70</f>
        <v>0.25</v>
      </c>
      <c r="AG70" s="147">
        <f>$J70*AF70</f>
        <v>3761.1635294149792</v>
      </c>
      <c r="AH70" s="155">
        <f>SUM(Z70,AB70,AD70,AF70)</f>
        <v>1</v>
      </c>
      <c r="AI70" s="147">
        <f>SUM(AA70,AC70,AE70,AG70)</f>
        <v>15044.654117659917</v>
      </c>
      <c r="AJ70" s="148">
        <f>(AA70+AC70)</f>
        <v>7522.3270588299583</v>
      </c>
      <c r="AK70" s="147">
        <f>(AE70+AG70)</f>
        <v>7522.3270588299583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13918.666666666668</v>
      </c>
      <c r="J71" s="51">
        <f t="shared" si="44"/>
        <v>13918.666666666668</v>
      </c>
      <c r="K71" s="40">
        <f t="shared" ref="K71:K72" si="47">B71/B$76</f>
        <v>0.44063146342492931</v>
      </c>
      <c r="L71" s="22">
        <f t="shared" si="45"/>
        <v>0.44063146342492943</v>
      </c>
      <c r="M71" s="24">
        <f t="shared" ref="M71:M72" si="48">J71/B$76</f>
        <v>0.44063146342492931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189.9</v>
      </c>
      <c r="AB73" s="156">
        <f>Poor!AB73</f>
        <v>0.09</v>
      </c>
      <c r="AC73" s="147">
        <f>$H$73*$B$73*AB73</f>
        <v>189.9</v>
      </c>
      <c r="AD73" s="156">
        <f>Poor!AD73</f>
        <v>0.23</v>
      </c>
      <c r="AE73" s="147">
        <f>$H$73*$B$73*AD73</f>
        <v>485.3</v>
      </c>
      <c r="AF73" s="156">
        <f>Poor!AF73</f>
        <v>0.59</v>
      </c>
      <c r="AG73" s="147">
        <f>$H$73*$B$73*AF73</f>
        <v>1244.8999999999999</v>
      </c>
      <c r="AH73" s="155">
        <f>SUM(Z73,AB73,AD73,AF73)</f>
        <v>1</v>
      </c>
      <c r="AI73" s="147">
        <f>SUM(AA73,AC73,AE73,AG73)</f>
        <v>2110</v>
      </c>
      <c r="AJ73" s="148">
        <f>(AA73+AC73)</f>
        <v>379.8</v>
      </c>
      <c r="AK73" s="147">
        <f>(AE73+AG73)</f>
        <v>1730.1999999999998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2925.5071823204421</v>
      </c>
      <c r="C74" s="39"/>
      <c r="D74" s="38"/>
      <c r="E74" s="32"/>
      <c r="F74" s="32"/>
      <c r="G74" s="32"/>
      <c r="H74" s="31"/>
      <c r="I74" s="39">
        <f>I128*I$83</f>
        <v>17293.345882340087</v>
      </c>
      <c r="J74" s="51">
        <f t="shared" si="44"/>
        <v>3018.5749473829819</v>
      </c>
      <c r="K74" s="40">
        <f>B74/B$76</f>
        <v>9.2614511280246989E-2</v>
      </c>
      <c r="L74" s="22">
        <f t="shared" si="45"/>
        <v>9.2614511280247003E-2</v>
      </c>
      <c r="M74" s="24">
        <f>J74/B$76</f>
        <v>9.5560812567525064E-2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-1610.8962373819777</v>
      </c>
      <c r="AB74" s="156"/>
      <c r="AC74" s="147">
        <f>AC30*$I$83/4</f>
        <v>-1610.8962373819777</v>
      </c>
      <c r="AD74" s="156"/>
      <c r="AE74" s="147">
        <f>AE30*$I$83/4</f>
        <v>-1610.8962373819777</v>
      </c>
      <c r="AF74" s="156"/>
      <c r="AG74" s="147">
        <f>AG30*$I$83/4</f>
        <v>-1610.8962373819777</v>
      </c>
      <c r="AH74" s="155"/>
      <c r="AI74" s="147">
        <f>SUM(AA74,AC74,AE74,AG74)</f>
        <v>-6443.5849495279108</v>
      </c>
      <c r="AJ74" s="148">
        <f>(AA74+AC74)</f>
        <v>-3221.7924747639554</v>
      </c>
      <c r="AK74" s="147">
        <f>(AE74+AG74)</f>
        <v>-3221.7924747639554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32338.000000000004</v>
      </c>
      <c r="J76" s="51">
        <f t="shared" si="44"/>
        <v>31641.069168132002</v>
      </c>
      <c r="K76" s="40">
        <f>SUM(K70:K75)</f>
        <v>1.9546292252325892</v>
      </c>
      <c r="L76" s="22">
        <f>SUM(L70:L75)</f>
        <v>1.0095234888770113</v>
      </c>
      <c r="M76" s="24">
        <f>SUM(M70:M75)</f>
        <v>1.0124697901642892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2150.2672920330015</v>
      </c>
      <c r="AB76" s="137"/>
      <c r="AC76" s="153">
        <f>AC65</f>
        <v>2150.2672920330015</v>
      </c>
      <c r="AD76" s="137"/>
      <c r="AE76" s="153">
        <f>AE65</f>
        <v>2150.2672920330015</v>
      </c>
      <c r="AF76" s="137"/>
      <c r="AG76" s="153">
        <f>AG65</f>
        <v>2150.2672920330015</v>
      </c>
      <c r="AH76" s="137"/>
      <c r="AI76" s="153">
        <f>SUM(AA76,AC76,AE76,AG76)</f>
        <v>8601.0691681320059</v>
      </c>
      <c r="AJ76" s="154">
        <f>SUM(AA76,AC76)</f>
        <v>4300.5345840660029</v>
      </c>
      <c r="AK76" s="154">
        <f>SUM(AE76,AG76)</f>
        <v>4300.5345840660029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13918.666666666668</v>
      </c>
      <c r="J77" s="100">
        <f t="shared" si="44"/>
        <v>340.82656357756264</v>
      </c>
      <c r="K77" s="40"/>
      <c r="L77" s="22">
        <f>-(L131*G$37*F$9/F$7)/B$130</f>
        <v>-0.44063146342492943</v>
      </c>
      <c r="M77" s="24">
        <f>-J77/B$76</f>
        <v>-1.0789748118828752E-2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1852.3567635307134</v>
      </c>
      <c r="AB77" s="112"/>
      <c r="AC77" s="111">
        <f>AC31*$I$83/4</f>
        <v>2443.3352952697701</v>
      </c>
      <c r="AD77" s="112"/>
      <c r="AE77" s="111">
        <f>AE31*$I$83/4</f>
        <v>2048.7642083059559</v>
      </c>
      <c r="AF77" s="112"/>
      <c r="AG77" s="111">
        <f>AG31*$I$83/4</f>
        <v>1999.6003800786464</v>
      </c>
      <c r="AH77" s="110"/>
      <c r="AI77" s="154">
        <f>SUM(AA77,AC77,AE77,AG77)</f>
        <v>8344.0566471850852</v>
      </c>
      <c r="AJ77" s="153">
        <f>SUM(AA77,AC77)</f>
        <v>4295.6920588004832</v>
      </c>
      <c r="AK77" s="160">
        <f>SUM(AE77,AG77)</f>
        <v>4048.364588384602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-1610.8962373819777</v>
      </c>
      <c r="AB79" s="112"/>
      <c r="AC79" s="112">
        <f>AA79-AA74+AC65-AC70</f>
        <v>-1610.8962373819777</v>
      </c>
      <c r="AD79" s="112"/>
      <c r="AE79" s="112">
        <f>AC79-AC74+AE65-AE70</f>
        <v>-1610.8962373819777</v>
      </c>
      <c r="AF79" s="112"/>
      <c r="AG79" s="112">
        <f>AE79-AE74+AG65-AG70</f>
        <v>-1610.8962373819777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11800.053522594295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11800.053522594295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2950.0133806485737</v>
      </c>
      <c r="AB83" s="112"/>
      <c r="AC83" s="165">
        <f>$I$83*AB82/4</f>
        <v>2950.0133806485737</v>
      </c>
      <c r="AD83" s="112"/>
      <c r="AE83" s="165">
        <f>$I$83*AD82/4</f>
        <v>2950.0133806485737</v>
      </c>
      <c r="AF83" s="112"/>
      <c r="AG83" s="165">
        <f>$I$83*AF82/4</f>
        <v>2950.0133806485737</v>
      </c>
      <c r="AH83" s="165">
        <f>SUM(AA83,AC83,AE83,AG83)</f>
        <v>11800.053522594295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21342.094673659951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21342.094673659951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32">
        <f t="shared" si="49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4.067778159488126E-3</v>
      </c>
      <c r="C100" s="75">
        <f t="shared" si="51"/>
        <v>0</v>
      </c>
      <c r="D100" s="24">
        <f t="shared" si="52"/>
        <v>4.067778159488126E-3</v>
      </c>
      <c r="H100" s="24">
        <f t="shared" si="53"/>
        <v>1</v>
      </c>
      <c r="I100" s="22">
        <f t="shared" si="54"/>
        <v>4.067778159488126E-3</v>
      </c>
      <c r="J100" s="24">
        <f>IF(I$32&lt;=1+I131,I100,L100+J$33*(I100-L100))</f>
        <v>4.067778159488126E-3</v>
      </c>
      <c r="K100" s="22">
        <f t="shared" si="56"/>
        <v>4.067778159488126E-3</v>
      </c>
      <c r="L100" s="22">
        <f t="shared" si="57"/>
        <v>4.067778159488126E-3</v>
      </c>
      <c r="M100" s="232">
        <f t="shared" si="49"/>
        <v>4.067778159488126E-3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</v>
      </c>
      <c r="C102" s="75">
        <f t="shared" si="51"/>
        <v>6.3559033742001975E-2</v>
      </c>
      <c r="D102" s="24">
        <f t="shared" si="52"/>
        <v>6.3559033742001975E-2</v>
      </c>
      <c r="H102" s="24">
        <f t="shared" si="53"/>
        <v>1</v>
      </c>
      <c r="I102" s="22">
        <f t="shared" si="54"/>
        <v>6.3559033742001975E-2</v>
      </c>
      <c r="J102" s="24">
        <f>IF(I$32&lt;=1+I131,I102,L102+J$33*(I102-L102))</f>
        <v>4.4973667306162082E-3</v>
      </c>
      <c r="K102" s="22">
        <f t="shared" si="56"/>
        <v>0</v>
      </c>
      <c r="L102" s="22">
        <f t="shared" si="57"/>
        <v>0</v>
      </c>
      <c r="M102" s="232">
        <f t="shared" si="49"/>
        <v>4.4973667306162082E-3</v>
      </c>
      <c r="N102" s="233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cash income -- see Data2</v>
      </c>
      <c r="B103" s="75">
        <f t="shared" si="51"/>
        <v>5.9321764825868505E-2</v>
      </c>
      <c r="C103" s="75">
        <f t="shared" si="51"/>
        <v>0</v>
      </c>
      <c r="D103" s="24">
        <f t="shared" si="52"/>
        <v>5.9321764825868505E-2</v>
      </c>
      <c r="H103" s="24">
        <f t="shared" si="53"/>
        <v>1</v>
      </c>
      <c r="I103" s="22">
        <f t="shared" si="54"/>
        <v>5.9321764825868505E-2</v>
      </c>
      <c r="J103" s="24">
        <f>IF(I$32&lt;=1+I131,I103,L103+J$33*(I103-L103))</f>
        <v>5.9321764825868505E-2</v>
      </c>
      <c r="K103" s="22">
        <f t="shared" si="56"/>
        <v>5.9321764825868505E-2</v>
      </c>
      <c r="L103" s="22">
        <f t="shared" si="57"/>
        <v>5.9321764825868505E-2</v>
      </c>
      <c r="M103" s="232">
        <f t="shared" si="49"/>
        <v>5.9321764825868505E-2</v>
      </c>
      <c r="N103" s="233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Domestic work cash income -- see Data2</v>
      </c>
      <c r="B104" s="75">
        <f t="shared" si="51"/>
        <v>0.3355916981577704</v>
      </c>
      <c r="C104" s="75">
        <f t="shared" si="51"/>
        <v>0</v>
      </c>
      <c r="D104" s="24">
        <f t="shared" si="52"/>
        <v>0.3355916981577704</v>
      </c>
      <c r="H104" s="24">
        <f t="shared" si="53"/>
        <v>1</v>
      </c>
      <c r="I104" s="22">
        <f t="shared" si="54"/>
        <v>0.3355916981577704</v>
      </c>
      <c r="J104" s="24">
        <f>IF(I$32&lt;=1+I131,I104,L104+J$33*(I104-L104))</f>
        <v>0.3355916981577704</v>
      </c>
      <c r="K104" s="22">
        <f t="shared" si="56"/>
        <v>0.3355916981577704</v>
      </c>
      <c r="L104" s="22">
        <f t="shared" si="57"/>
        <v>0.3355916981577704</v>
      </c>
      <c r="M104" s="232">
        <f t="shared" si="49"/>
        <v>0.3355916981577704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Formal Employment (conservancies, etc.)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Small business -- see Data2</v>
      </c>
      <c r="B106" s="75">
        <f t="shared" si="51"/>
        <v>0.32542225275905007</v>
      </c>
      <c r="C106" s="75">
        <f t="shared" si="51"/>
        <v>0</v>
      </c>
      <c r="D106" s="24">
        <f t="shared" si="52"/>
        <v>0.32542225275905007</v>
      </c>
      <c r="H106" s="24">
        <f t="shared" si="53"/>
        <v>1</v>
      </c>
      <c r="I106" s="22">
        <f t="shared" si="54"/>
        <v>0.32542225275905007</v>
      </c>
      <c r="J106" s="24">
        <f>IF(I$32&lt;=1+I132,I106,L106+J$33*(I106-L106))</f>
        <v>0.32542225275905007</v>
      </c>
      <c r="K106" s="22">
        <f t="shared" si="56"/>
        <v>0.32542225275905007</v>
      </c>
      <c r="L106" s="22">
        <f t="shared" si="57"/>
        <v>0.32542225275905007</v>
      </c>
      <c r="M106" s="232">
        <f>(J106)</f>
        <v>0.32542225275905007</v>
      </c>
      <c r="N106" s="233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Social development -- see Data2</v>
      </c>
      <c r="B107" s="75">
        <f t="shared" si="51"/>
        <v>1.3423667926310816</v>
      </c>
      <c r="C107" s="75">
        <f t="shared" si="51"/>
        <v>0</v>
      </c>
      <c r="D107" s="24">
        <f t="shared" ref="D107:D118" si="59">(B107+C107)</f>
        <v>1.3423667926310816</v>
      </c>
      <c r="H107" s="24">
        <f t="shared" ref="H107:H118" si="60">(E53*F53/G53*F$7/F$9)</f>
        <v>1</v>
      </c>
      <c r="I107" s="22">
        <f t="shared" ref="I107:I118" si="61">(D107*H107)</f>
        <v>1.3423667926310816</v>
      </c>
      <c r="J107" s="24">
        <f t="shared" ref="J107:J118" si="62">IF(I$32&lt;=1+I133,I107,L107+J$33*(I107-L107))</f>
        <v>1.3423667926310816</v>
      </c>
      <c r="K107" s="22">
        <f t="shared" ref="K107:K118" si="63">(B107)</f>
        <v>1.3423667926310816</v>
      </c>
      <c r="L107" s="22">
        <f t="shared" ref="L107:L118" si="64">(K107*H107)</f>
        <v>1.3423667926310816</v>
      </c>
      <c r="M107" s="232">
        <f t="shared" ref="M107:M118" si="65">(J107)</f>
        <v>1.3423667926310816</v>
      </c>
      <c r="N107" s="233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Public works -- see Data2</v>
      </c>
      <c r="B108" s="75">
        <f t="shared" si="51"/>
        <v>0.61016672392321891</v>
      </c>
      <c r="C108" s="75">
        <f t="shared" si="51"/>
        <v>0</v>
      </c>
      <c r="D108" s="24">
        <f t="shared" si="59"/>
        <v>0.61016672392321891</v>
      </c>
      <c r="H108" s="24">
        <f t="shared" si="60"/>
        <v>1</v>
      </c>
      <c r="I108" s="22">
        <f t="shared" si="61"/>
        <v>0.61016672392321891</v>
      </c>
      <c r="J108" s="24">
        <f t="shared" si="62"/>
        <v>0.61016672392321891</v>
      </c>
      <c r="K108" s="22">
        <f t="shared" si="63"/>
        <v>0.61016672392321891</v>
      </c>
      <c r="L108" s="22">
        <f t="shared" si="64"/>
        <v>0.61016672392321891</v>
      </c>
      <c r="M108" s="232">
        <f t="shared" si="65"/>
        <v>0.61016672392321891</v>
      </c>
      <c r="N108" s="233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Gifts/social support: type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Other income: e.g. Credit (cotton loans)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2.6769370104564771</v>
      </c>
      <c r="C119" s="22">
        <f>SUM(C91:C118)</f>
        <v>6.3559033742001975E-2</v>
      </c>
      <c r="D119" s="24">
        <f>SUM(D91:D118)</f>
        <v>2.7404960441984798</v>
      </c>
      <c r="E119" s="22"/>
      <c r="F119" s="2"/>
      <c r="G119" s="2"/>
      <c r="H119" s="31"/>
      <c r="I119" s="22">
        <f>SUM(I91:I118)</f>
        <v>2.7404960441984798</v>
      </c>
      <c r="J119" s="24">
        <f>SUM(J91:J118)</f>
        <v>2.6814343771870934</v>
      </c>
      <c r="K119" s="22">
        <f>SUM(K91:K118)</f>
        <v>2.6769370104564771</v>
      </c>
      <c r="L119" s="22">
        <f>SUM(L91:L118)</f>
        <v>2.6769370104564771</v>
      </c>
      <c r="M119" s="57">
        <f t="shared" si="49"/>
        <v>2.6814343771870934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1.274964904934794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1.274964904934794</v>
      </c>
      <c r="J124" s="241">
        <f>IF(SUMPRODUCT($B$124:$B124,$H$124:$H124)&lt;J$119,($B124*$H124),J$119)</f>
        <v>1.274964904934794</v>
      </c>
      <c r="K124" s="29">
        <f>(B124)</f>
        <v>1.274964904934794</v>
      </c>
      <c r="L124" s="29">
        <f>IF(SUMPRODUCT($B$124:$B124,$H$124:$H124)&lt;L$119,($B124*$H124),L$119)</f>
        <v>1.274964904934794</v>
      </c>
      <c r="M124" s="244">
        <f t="shared" si="66"/>
        <v>1.274964904934794</v>
      </c>
      <c r="N124" s="58"/>
      <c r="O124" s="174">
        <f>B124*H124</f>
        <v>1.274964904934794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1.1795426724137932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1.1795426724137932</v>
      </c>
      <c r="J125" s="241">
        <f>IF(SUMPRODUCT($B$124:$B125,$H$124:$H125)&lt;J$119,($B125*$H125),IF(SUMPRODUCT($B$124:$B124,$H$124:$H124)&lt;J$119,J$119-SUMPRODUCT($B$124:$B124,$H$124:$H124),0))</f>
        <v>1.1795426724137932</v>
      </c>
      <c r="K125" s="29">
        <f>(B125)</f>
        <v>1.1795426724137932</v>
      </c>
      <c r="L125" s="29">
        <f>IF(SUMPRODUCT($B$124:$B125,$H$124:$H125)&lt;L$119,($B125*$H125),IF(SUMPRODUCT($B$124:$B124,$H$124:$H124)&lt;L$119,L$119-SUMPRODUCT($B$124:$B124,$H$124:$H124),0))</f>
        <v>1.1795426724137932</v>
      </c>
      <c r="M125" s="244">
        <f t="shared" si="66"/>
        <v>1.1795426724137932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2.351175776184137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2.351175776184137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0.17881274826083221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0.17881274826083221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0.17881274826083221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0.24792321295143213</v>
      </c>
      <c r="C128" s="2"/>
      <c r="D128" s="31"/>
      <c r="E128" s="2"/>
      <c r="F128" s="2"/>
      <c r="G128" s="2"/>
      <c r="H128" s="24"/>
      <c r="I128" s="29">
        <f>(I30)</f>
        <v>1.4655311392636858</v>
      </c>
      <c r="J128" s="232">
        <f>(J30)</f>
        <v>0.25581027591130234</v>
      </c>
      <c r="K128" s="29">
        <f>(B128)</f>
        <v>0.24792321295143213</v>
      </c>
      <c r="L128" s="29">
        <f>IF(L124=L119,0,(L119-L124)/(B119-B124)*K128)</f>
        <v>0.24792321295143213</v>
      </c>
      <c r="M128" s="244">
        <f t="shared" si="66"/>
        <v>0.25581027591130234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2.6769370104564771</v>
      </c>
      <c r="C130" s="2"/>
      <c r="D130" s="31"/>
      <c r="E130" s="2"/>
      <c r="F130" s="2"/>
      <c r="G130" s="2"/>
      <c r="H130" s="24"/>
      <c r="I130" s="29">
        <f>(I119)</f>
        <v>2.7404960441984798</v>
      </c>
      <c r="J130" s="232">
        <f>(J119)</f>
        <v>2.6814343771870934</v>
      </c>
      <c r="K130" s="29">
        <f>(B130)</f>
        <v>2.6769370104564771</v>
      </c>
      <c r="L130" s="29">
        <f>(L119)</f>
        <v>2.6769370104564771</v>
      </c>
      <c r="M130" s="244">
        <f t="shared" si="66"/>
        <v>2.6814343771870934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1.1795426724137932</v>
      </c>
      <c r="J131" s="241">
        <f>IF(SUMPRODUCT($B124:$B125,$H124:$H125)&gt;(J119-J128),SUMPRODUCT($B124:$B125,$H124:$H125)+J128-J119,0)</f>
        <v>2.8883476072795844E-2</v>
      </c>
      <c r="K131" s="29"/>
      <c r="L131" s="29">
        <f>IF(I131&lt;SUM(L126:L127),0,I131-(SUM(L126:L127)))</f>
        <v>1.1795426724137932</v>
      </c>
      <c r="M131" s="241">
        <f>IF(I131&lt;SUM(M126:M127),0,I131-(SUM(M126:M127)))</f>
        <v>1.1795426724137932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59" priority="353" operator="equal">
      <formula>16</formula>
    </cfRule>
    <cfRule type="cellIs" dxfId="558" priority="354" operator="equal">
      <formula>15</formula>
    </cfRule>
    <cfRule type="cellIs" dxfId="557" priority="355" operator="equal">
      <formula>14</formula>
    </cfRule>
    <cfRule type="cellIs" dxfId="556" priority="356" operator="equal">
      <formula>13</formula>
    </cfRule>
    <cfRule type="cellIs" dxfId="555" priority="357" operator="equal">
      <formula>12</formula>
    </cfRule>
    <cfRule type="cellIs" dxfId="554" priority="358" operator="equal">
      <formula>11</formula>
    </cfRule>
    <cfRule type="cellIs" dxfId="553" priority="359" operator="equal">
      <formula>10</formula>
    </cfRule>
    <cfRule type="cellIs" dxfId="552" priority="360" operator="equal">
      <formula>9</formula>
    </cfRule>
    <cfRule type="cellIs" dxfId="551" priority="361" operator="equal">
      <formula>8</formula>
    </cfRule>
    <cfRule type="cellIs" dxfId="550" priority="362" operator="equal">
      <formula>7</formula>
    </cfRule>
    <cfRule type="cellIs" dxfId="549" priority="363" operator="equal">
      <formula>6</formula>
    </cfRule>
    <cfRule type="cellIs" dxfId="548" priority="364" operator="equal">
      <formula>5</formula>
    </cfRule>
    <cfRule type="cellIs" dxfId="547" priority="365" operator="equal">
      <formula>4</formula>
    </cfRule>
    <cfRule type="cellIs" dxfId="546" priority="366" operator="equal">
      <formula>3</formula>
    </cfRule>
    <cfRule type="cellIs" dxfId="545" priority="367" operator="equal">
      <formula>2</formula>
    </cfRule>
    <cfRule type="cellIs" dxfId="544" priority="368" operator="equal">
      <formula>1</formula>
    </cfRule>
  </conditionalFormatting>
  <conditionalFormatting sqref="N29">
    <cfRule type="cellIs" dxfId="543" priority="337" operator="equal">
      <formula>16</formula>
    </cfRule>
    <cfRule type="cellIs" dxfId="542" priority="338" operator="equal">
      <formula>15</formula>
    </cfRule>
    <cfRule type="cellIs" dxfId="541" priority="339" operator="equal">
      <formula>14</formula>
    </cfRule>
    <cfRule type="cellIs" dxfId="540" priority="340" operator="equal">
      <formula>13</formula>
    </cfRule>
    <cfRule type="cellIs" dxfId="539" priority="341" operator="equal">
      <formula>12</formula>
    </cfRule>
    <cfRule type="cellIs" dxfId="538" priority="342" operator="equal">
      <formula>11</formula>
    </cfRule>
    <cfRule type="cellIs" dxfId="537" priority="343" operator="equal">
      <formula>10</formula>
    </cfRule>
    <cfRule type="cellIs" dxfId="536" priority="344" operator="equal">
      <formula>9</formula>
    </cfRule>
    <cfRule type="cellIs" dxfId="535" priority="345" operator="equal">
      <formula>8</formula>
    </cfRule>
    <cfRule type="cellIs" dxfId="534" priority="346" operator="equal">
      <formula>7</formula>
    </cfRule>
    <cfRule type="cellIs" dxfId="533" priority="347" operator="equal">
      <formula>6</formula>
    </cfRule>
    <cfRule type="cellIs" dxfId="532" priority="348" operator="equal">
      <formula>5</formula>
    </cfRule>
    <cfRule type="cellIs" dxfId="531" priority="349" operator="equal">
      <formula>4</formula>
    </cfRule>
    <cfRule type="cellIs" dxfId="530" priority="350" operator="equal">
      <formula>3</formula>
    </cfRule>
    <cfRule type="cellIs" dxfId="529" priority="351" operator="equal">
      <formula>2</formula>
    </cfRule>
    <cfRule type="cellIs" dxfId="528" priority="352" operator="equal">
      <formula>1</formula>
    </cfRule>
  </conditionalFormatting>
  <conditionalFormatting sqref="N119">
    <cfRule type="cellIs" dxfId="527" priority="321" operator="equal">
      <formula>16</formula>
    </cfRule>
    <cfRule type="cellIs" dxfId="526" priority="322" operator="equal">
      <formula>15</formula>
    </cfRule>
    <cfRule type="cellIs" dxfId="525" priority="323" operator="equal">
      <formula>14</formula>
    </cfRule>
    <cfRule type="cellIs" dxfId="524" priority="324" operator="equal">
      <formula>13</formula>
    </cfRule>
    <cfRule type="cellIs" dxfId="523" priority="325" operator="equal">
      <formula>12</formula>
    </cfRule>
    <cfRule type="cellIs" dxfId="522" priority="326" operator="equal">
      <formula>11</formula>
    </cfRule>
    <cfRule type="cellIs" dxfId="521" priority="327" operator="equal">
      <formula>10</formula>
    </cfRule>
    <cfRule type="cellIs" dxfId="520" priority="328" operator="equal">
      <formula>9</formula>
    </cfRule>
    <cfRule type="cellIs" dxfId="519" priority="329" operator="equal">
      <formula>8</formula>
    </cfRule>
    <cfRule type="cellIs" dxfId="518" priority="330" operator="equal">
      <formula>7</formula>
    </cfRule>
    <cfRule type="cellIs" dxfId="517" priority="331" operator="equal">
      <formula>6</formula>
    </cfRule>
    <cfRule type="cellIs" dxfId="516" priority="332" operator="equal">
      <formula>5</formula>
    </cfRule>
    <cfRule type="cellIs" dxfId="515" priority="333" operator="equal">
      <formula>4</formula>
    </cfRule>
    <cfRule type="cellIs" dxfId="514" priority="334" operator="equal">
      <formula>3</formula>
    </cfRule>
    <cfRule type="cellIs" dxfId="513" priority="335" operator="equal">
      <formula>2</formula>
    </cfRule>
    <cfRule type="cellIs" dxfId="512" priority="336" operator="equal">
      <formula>1</formula>
    </cfRule>
  </conditionalFormatting>
  <conditionalFormatting sqref="N27:N28">
    <cfRule type="cellIs" dxfId="511" priority="273" operator="equal">
      <formula>16</formula>
    </cfRule>
    <cfRule type="cellIs" dxfId="510" priority="274" operator="equal">
      <formula>15</formula>
    </cfRule>
    <cfRule type="cellIs" dxfId="509" priority="275" operator="equal">
      <formula>14</formula>
    </cfRule>
    <cfRule type="cellIs" dxfId="508" priority="276" operator="equal">
      <formula>13</formula>
    </cfRule>
    <cfRule type="cellIs" dxfId="507" priority="277" operator="equal">
      <formula>12</formula>
    </cfRule>
    <cfRule type="cellIs" dxfId="506" priority="278" operator="equal">
      <formula>11</formula>
    </cfRule>
    <cfRule type="cellIs" dxfId="505" priority="279" operator="equal">
      <formula>10</formula>
    </cfRule>
    <cfRule type="cellIs" dxfId="504" priority="280" operator="equal">
      <formula>9</formula>
    </cfRule>
    <cfRule type="cellIs" dxfId="503" priority="281" operator="equal">
      <formula>8</formula>
    </cfRule>
    <cfRule type="cellIs" dxfId="502" priority="282" operator="equal">
      <formula>7</formula>
    </cfRule>
    <cfRule type="cellIs" dxfId="501" priority="283" operator="equal">
      <formula>6</formula>
    </cfRule>
    <cfRule type="cellIs" dxfId="500" priority="284" operator="equal">
      <formula>5</formula>
    </cfRule>
    <cfRule type="cellIs" dxfId="499" priority="285" operator="equal">
      <formula>4</formula>
    </cfRule>
    <cfRule type="cellIs" dxfId="498" priority="286" operator="equal">
      <formula>3</formula>
    </cfRule>
    <cfRule type="cellIs" dxfId="497" priority="287" operator="equal">
      <formula>2</formula>
    </cfRule>
    <cfRule type="cellIs" dxfId="496" priority="288" operator="equal">
      <formula>1</formula>
    </cfRule>
  </conditionalFormatting>
  <conditionalFormatting sqref="N6:N26">
    <cfRule type="cellIs" dxfId="495" priority="161" operator="equal">
      <formula>16</formula>
    </cfRule>
    <cfRule type="cellIs" dxfId="494" priority="162" operator="equal">
      <formula>15</formula>
    </cfRule>
    <cfRule type="cellIs" dxfId="493" priority="163" operator="equal">
      <formula>14</formula>
    </cfRule>
    <cfRule type="cellIs" dxfId="492" priority="164" operator="equal">
      <formula>13</formula>
    </cfRule>
    <cfRule type="cellIs" dxfId="491" priority="165" operator="equal">
      <formula>12</formula>
    </cfRule>
    <cfRule type="cellIs" dxfId="490" priority="166" operator="equal">
      <formula>11</formula>
    </cfRule>
    <cfRule type="cellIs" dxfId="489" priority="167" operator="equal">
      <formula>10</formula>
    </cfRule>
    <cfRule type="cellIs" dxfId="488" priority="168" operator="equal">
      <formula>9</formula>
    </cfRule>
    <cfRule type="cellIs" dxfId="487" priority="169" operator="equal">
      <formula>8</formula>
    </cfRule>
    <cfRule type="cellIs" dxfId="486" priority="170" operator="equal">
      <formula>7</formula>
    </cfRule>
    <cfRule type="cellIs" dxfId="485" priority="171" operator="equal">
      <formula>6</formula>
    </cfRule>
    <cfRule type="cellIs" dxfId="484" priority="172" operator="equal">
      <formula>5</formula>
    </cfRule>
    <cfRule type="cellIs" dxfId="483" priority="173" operator="equal">
      <formula>4</formula>
    </cfRule>
    <cfRule type="cellIs" dxfId="482" priority="174" operator="equal">
      <formula>3</formula>
    </cfRule>
    <cfRule type="cellIs" dxfId="481" priority="175" operator="equal">
      <formula>2</formula>
    </cfRule>
    <cfRule type="cellIs" dxfId="480" priority="176" operator="equal">
      <formula>1</formula>
    </cfRule>
  </conditionalFormatting>
  <conditionalFormatting sqref="N113:N118">
    <cfRule type="cellIs" dxfId="479" priority="145" operator="equal">
      <formula>16</formula>
    </cfRule>
    <cfRule type="cellIs" dxfId="478" priority="146" operator="equal">
      <formula>15</formula>
    </cfRule>
    <cfRule type="cellIs" dxfId="477" priority="147" operator="equal">
      <formula>14</formula>
    </cfRule>
    <cfRule type="cellIs" dxfId="476" priority="148" operator="equal">
      <formula>13</formula>
    </cfRule>
    <cfRule type="cellIs" dxfId="475" priority="149" operator="equal">
      <formula>12</formula>
    </cfRule>
    <cfRule type="cellIs" dxfId="474" priority="150" operator="equal">
      <formula>11</formula>
    </cfRule>
    <cfRule type="cellIs" dxfId="473" priority="151" operator="equal">
      <formula>10</formula>
    </cfRule>
    <cfRule type="cellIs" dxfId="472" priority="152" operator="equal">
      <formula>9</formula>
    </cfRule>
    <cfRule type="cellIs" dxfId="471" priority="153" operator="equal">
      <formula>8</formula>
    </cfRule>
    <cfRule type="cellIs" dxfId="470" priority="154" operator="equal">
      <formula>7</formula>
    </cfRule>
    <cfRule type="cellIs" dxfId="469" priority="155" operator="equal">
      <formula>6</formula>
    </cfRule>
    <cfRule type="cellIs" dxfId="468" priority="156" operator="equal">
      <formula>5</formula>
    </cfRule>
    <cfRule type="cellIs" dxfId="467" priority="157" operator="equal">
      <formula>4</formula>
    </cfRule>
    <cfRule type="cellIs" dxfId="466" priority="158" operator="equal">
      <formula>3</formula>
    </cfRule>
    <cfRule type="cellIs" dxfId="465" priority="159" operator="equal">
      <formula>2</formula>
    </cfRule>
    <cfRule type="cellIs" dxfId="464" priority="160" operator="equal">
      <formula>1</formula>
    </cfRule>
  </conditionalFormatting>
  <conditionalFormatting sqref="N112">
    <cfRule type="cellIs" dxfId="463" priority="129" operator="equal">
      <formula>16</formula>
    </cfRule>
    <cfRule type="cellIs" dxfId="462" priority="130" operator="equal">
      <formula>15</formula>
    </cfRule>
    <cfRule type="cellIs" dxfId="461" priority="131" operator="equal">
      <formula>14</formula>
    </cfRule>
    <cfRule type="cellIs" dxfId="460" priority="132" operator="equal">
      <formula>13</formula>
    </cfRule>
    <cfRule type="cellIs" dxfId="459" priority="133" operator="equal">
      <formula>12</formula>
    </cfRule>
    <cfRule type="cellIs" dxfId="458" priority="134" operator="equal">
      <formula>11</formula>
    </cfRule>
    <cfRule type="cellIs" dxfId="457" priority="135" operator="equal">
      <formula>10</formula>
    </cfRule>
    <cfRule type="cellIs" dxfId="456" priority="136" operator="equal">
      <formula>9</formula>
    </cfRule>
    <cfRule type="cellIs" dxfId="455" priority="137" operator="equal">
      <formula>8</formula>
    </cfRule>
    <cfRule type="cellIs" dxfId="454" priority="138" operator="equal">
      <formula>7</formula>
    </cfRule>
    <cfRule type="cellIs" dxfId="453" priority="139" operator="equal">
      <formula>6</formula>
    </cfRule>
    <cfRule type="cellIs" dxfId="452" priority="140" operator="equal">
      <formula>5</formula>
    </cfRule>
    <cfRule type="cellIs" dxfId="451" priority="141" operator="equal">
      <formula>4</formula>
    </cfRule>
    <cfRule type="cellIs" dxfId="450" priority="142" operator="equal">
      <formula>3</formula>
    </cfRule>
    <cfRule type="cellIs" dxfId="449" priority="143" operator="equal">
      <formula>2</formula>
    </cfRule>
    <cfRule type="cellIs" dxfId="448" priority="144" operator="equal">
      <formula>1</formula>
    </cfRule>
  </conditionalFormatting>
  <conditionalFormatting sqref="N111">
    <cfRule type="cellIs" dxfId="447" priority="33" operator="equal">
      <formula>16</formula>
    </cfRule>
    <cfRule type="cellIs" dxfId="446" priority="34" operator="equal">
      <formula>15</formula>
    </cfRule>
    <cfRule type="cellIs" dxfId="445" priority="35" operator="equal">
      <formula>14</formula>
    </cfRule>
    <cfRule type="cellIs" dxfId="444" priority="36" operator="equal">
      <formula>13</formula>
    </cfRule>
    <cfRule type="cellIs" dxfId="443" priority="37" operator="equal">
      <formula>12</formula>
    </cfRule>
    <cfRule type="cellIs" dxfId="442" priority="38" operator="equal">
      <formula>11</formula>
    </cfRule>
    <cfRule type="cellIs" dxfId="441" priority="39" operator="equal">
      <formula>10</formula>
    </cfRule>
    <cfRule type="cellIs" dxfId="440" priority="40" operator="equal">
      <formula>9</formula>
    </cfRule>
    <cfRule type="cellIs" dxfId="439" priority="41" operator="equal">
      <formula>8</formula>
    </cfRule>
    <cfRule type="cellIs" dxfId="438" priority="42" operator="equal">
      <formula>7</formula>
    </cfRule>
    <cfRule type="cellIs" dxfId="437" priority="43" operator="equal">
      <formula>6</formula>
    </cfRule>
    <cfRule type="cellIs" dxfId="436" priority="44" operator="equal">
      <formula>5</formula>
    </cfRule>
    <cfRule type="cellIs" dxfId="435" priority="45" operator="equal">
      <formula>4</formula>
    </cfRule>
    <cfRule type="cellIs" dxfId="434" priority="46" operator="equal">
      <formula>3</formula>
    </cfRule>
    <cfRule type="cellIs" dxfId="433" priority="47" operator="equal">
      <formula>2</formula>
    </cfRule>
    <cfRule type="cellIs" dxfId="432" priority="48" operator="equal">
      <formula>1</formula>
    </cfRule>
  </conditionalFormatting>
  <conditionalFormatting sqref="N91:N104">
    <cfRule type="cellIs" dxfId="431" priority="17" operator="equal">
      <formula>16</formula>
    </cfRule>
    <cfRule type="cellIs" dxfId="430" priority="18" operator="equal">
      <formula>15</formula>
    </cfRule>
    <cfRule type="cellIs" dxfId="429" priority="19" operator="equal">
      <formula>14</formula>
    </cfRule>
    <cfRule type="cellIs" dxfId="428" priority="20" operator="equal">
      <formula>13</formula>
    </cfRule>
    <cfRule type="cellIs" dxfId="427" priority="21" operator="equal">
      <formula>12</formula>
    </cfRule>
    <cfRule type="cellIs" dxfId="426" priority="22" operator="equal">
      <formula>11</formula>
    </cfRule>
    <cfRule type="cellIs" dxfId="425" priority="23" operator="equal">
      <formula>10</formula>
    </cfRule>
    <cfRule type="cellIs" dxfId="424" priority="24" operator="equal">
      <formula>9</formula>
    </cfRule>
    <cfRule type="cellIs" dxfId="423" priority="25" operator="equal">
      <formula>8</formula>
    </cfRule>
    <cfRule type="cellIs" dxfId="422" priority="26" operator="equal">
      <formula>7</formula>
    </cfRule>
    <cfRule type="cellIs" dxfId="421" priority="27" operator="equal">
      <formula>6</formula>
    </cfRule>
    <cfRule type="cellIs" dxfId="420" priority="28" operator="equal">
      <formula>5</formula>
    </cfRule>
    <cfRule type="cellIs" dxfId="419" priority="29" operator="equal">
      <formula>4</formula>
    </cfRule>
    <cfRule type="cellIs" dxfId="418" priority="30" operator="equal">
      <formula>3</formula>
    </cfRule>
    <cfRule type="cellIs" dxfId="417" priority="31" operator="equal">
      <formula>2</formula>
    </cfRule>
    <cfRule type="cellIs" dxfId="416" priority="32" operator="equal">
      <formula>1</formula>
    </cfRule>
  </conditionalFormatting>
  <conditionalFormatting sqref="N105:N110">
    <cfRule type="cellIs" dxfId="415" priority="1" operator="equal">
      <formula>16</formula>
    </cfRule>
    <cfRule type="cellIs" dxfId="414" priority="2" operator="equal">
      <formula>15</formula>
    </cfRule>
    <cfRule type="cellIs" dxfId="413" priority="3" operator="equal">
      <formula>14</formula>
    </cfRule>
    <cfRule type="cellIs" dxfId="412" priority="4" operator="equal">
      <formula>13</formula>
    </cfRule>
    <cfRule type="cellIs" dxfId="411" priority="5" operator="equal">
      <formula>12</formula>
    </cfRule>
    <cfRule type="cellIs" dxfId="410" priority="6" operator="equal">
      <formula>11</formula>
    </cfRule>
    <cfRule type="cellIs" dxfId="409" priority="7" operator="equal">
      <formula>10</formula>
    </cfRule>
    <cfRule type="cellIs" dxfId="408" priority="8" operator="equal">
      <formula>9</formula>
    </cfRule>
    <cfRule type="cellIs" dxfId="407" priority="9" operator="equal">
      <formula>8</formula>
    </cfRule>
    <cfRule type="cellIs" dxfId="406" priority="10" operator="equal">
      <formula>7</formula>
    </cfRule>
    <cfRule type="cellIs" dxfId="405" priority="11" operator="equal">
      <formula>6</formula>
    </cfRule>
    <cfRule type="cellIs" dxfId="404" priority="12" operator="equal">
      <formula>5</formula>
    </cfRule>
    <cfRule type="cellIs" dxfId="403" priority="13" operator="equal">
      <formula>4</formula>
    </cfRule>
    <cfRule type="cellIs" dxfId="402" priority="14" operator="equal">
      <formula>3</formula>
    </cfRule>
    <cfRule type="cellIs" dxfId="401" priority="15" operator="equal">
      <formula>2</formula>
    </cfRule>
    <cfRule type="cellIs" dxfId="40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51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2.026514827210461E-2</v>
      </c>
      <c r="J6" s="24">
        <f t="shared" ref="J6:J13" si="3">IF(I$32&lt;=1+I$131,I6,B6*H6+J$33*(I6-B6*H6))</f>
        <v>2.026514827210461E-2</v>
      </c>
      <c r="K6" s="22">
        <f t="shared" ref="K6:K31" si="4">B6</f>
        <v>2.026514827210461E-2</v>
      </c>
      <c r="L6" s="22">
        <f t="shared" ref="L6:L29" si="5">IF(K6="","",K6*H6)</f>
        <v>2.026514827210461E-2</v>
      </c>
      <c r="M6" s="228">
        <f t="shared" ref="M6:M31" si="6">J6</f>
        <v>2.026514827210461E-2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8.1060593088418439E-2</v>
      </c>
      <c r="Z6" s="116">
        <v>0.17</v>
      </c>
      <c r="AA6" s="121">
        <f>$M6*Z6*4</f>
        <v>1.3780300825031136E-2</v>
      </c>
      <c r="AB6" s="116">
        <v>0.17</v>
      </c>
      <c r="AC6" s="121">
        <f t="shared" ref="AC6:AC29" si="7">$M6*AB6*4</f>
        <v>1.3780300825031136E-2</v>
      </c>
      <c r="AD6" s="116">
        <v>0.33</v>
      </c>
      <c r="AE6" s="121">
        <f t="shared" ref="AE6:AE29" si="8">$M6*AD6*4</f>
        <v>2.6749995719178087E-2</v>
      </c>
      <c r="AF6" s="122">
        <f>1-SUM(Z6,AB6,AD6)</f>
        <v>0.32999999999999996</v>
      </c>
      <c r="AG6" s="121">
        <f>$M6*AF6*4</f>
        <v>2.674999571917808E-2</v>
      </c>
      <c r="AH6" s="123">
        <f>SUM(Z6,AB6,AD6,AF6)</f>
        <v>1</v>
      </c>
      <c r="AI6" s="184">
        <f>SUM(AA6,AC6,AE6,AG6)/4</f>
        <v>2.026514827210461E-2</v>
      </c>
      <c r="AJ6" s="120">
        <f>(AA6+AC6)/2</f>
        <v>1.3780300825031136E-2</v>
      </c>
      <c r="AK6" s="119">
        <f>(AE6+AG6)/2</f>
        <v>2.6749995719178084E-2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8">
        <f t="shared" si="6"/>
        <v>7.4999999999999997E-3</v>
      </c>
      <c r="N7" s="233">
        <v>1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1287.5208143668578</v>
      </c>
      <c r="S7" s="226">
        <f>IF($B$81=0,0,(SUMIF($N$6:$N$28,$U7,L$6:L$28)+SUMIF($N$91:$N$118,$U7,L$91:L$118))*$B$83*$H$84*Poor!$B$81/$B$81)</f>
        <v>1287.5208143668578</v>
      </c>
      <c r="T7" s="226">
        <f>IF($B$81=0,0,(SUMIF($N$6:$N$28,$U7,M$6:M$28)+SUMIF($N$91:$N$118,$U7,M$91:M$118))*$B$83*$H$84*Poor!$B$81/$B$81)</f>
        <v>1303.0466628312711</v>
      </c>
      <c r="U7" s="227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2.8981242216687422E-2</v>
      </c>
      <c r="J8" s="24">
        <f t="shared" si="3"/>
        <v>2.8981242216687422E-2</v>
      </c>
      <c r="K8" s="22">
        <f t="shared" si="4"/>
        <v>2.8981242216687422E-2</v>
      </c>
      <c r="L8" s="22">
        <f t="shared" si="5"/>
        <v>2.8981242216687422E-2</v>
      </c>
      <c r="M8" s="228">
        <f t="shared" si="6"/>
        <v>2.8981242216687422E-2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1901.0000000000005</v>
      </c>
      <c r="S8" s="226">
        <f>IF($B$81=0,0,(SUMIF($N$6:$N$28,$U8,L$6:L$28)+SUMIF($N$91:$N$118,$U8,L$91:L$118))*$B$83*$H$84*Poor!$B$81/$B$81)</f>
        <v>1901.0000000000005</v>
      </c>
      <c r="T8" s="226">
        <f>IF($B$81=0,0,(SUMIF($N$6:$N$28,$U8,M$6:M$28)+SUMIF($N$91:$N$118,$U8,M$91:M$118))*$B$83*$H$84*Poor!$B$81/$B$81)</f>
        <v>1853.6533845588576</v>
      </c>
      <c r="U8" s="227">
        <v>2</v>
      </c>
      <c r="V8" s="185"/>
      <c r="W8" s="115"/>
      <c r="X8" s="124">
        <v>1</v>
      </c>
      <c r="Y8" s="184">
        <f t="shared" si="9"/>
        <v>0.11592496886674969</v>
      </c>
      <c r="Z8" s="125">
        <f>IF($Y8=0,0,AA8/$Y8)</f>
        <v>0.3227725487463064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3.7417397664457015E-2</v>
      </c>
      <c r="AB8" s="125">
        <f>IF($Y8=0,0,AC8/$Y8)</f>
        <v>0.64952421088471379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7.5296073925010601E-2</v>
      </c>
      <c r="AD8" s="125">
        <f>IF($Y8=0,0,AE8/$Y8)</f>
        <v>2.7703240368979917E-2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3.2114972772820799E-3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2.8981242216687426E-2</v>
      </c>
      <c r="AJ8" s="120">
        <f t="shared" si="14"/>
        <v>5.6356735794733812E-2</v>
      </c>
      <c r="AK8" s="119">
        <f t="shared" si="15"/>
        <v>1.6057486386410399E-3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8">
        <f t="shared" si="6"/>
        <v>6.4726027397260272E-4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239.1298342541437</v>
      </c>
      <c r="S9" s="226">
        <f>IF($B$81=0,0,(SUMIF($N$6:$N$28,$U9,L$6:L$28)+SUMIF($N$91:$N$118,$U9,L$91:L$118))*$B$83*$H$84*Poor!$B$81/$B$81)</f>
        <v>239.1298342541437</v>
      </c>
      <c r="T9" s="226">
        <f>IF($B$81=0,0,(SUMIF($N$6:$N$28,$U9,M$6:M$28)+SUMIF($N$91:$N$118,$U9,M$91:M$118))*$B$83*$H$84*Poor!$B$81/$B$81)</f>
        <v>239.1298342541437</v>
      </c>
      <c r="U9" s="227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0.32277254874630634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8.3567139332947811E-4</v>
      </c>
      <c r="AB9" s="125">
        <f>IF($Y9=0,0,AC9/$Y9)</f>
        <v>0.64952421088471379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1.6816448747563138E-3</v>
      </c>
      <c r="AD9" s="125">
        <f>IF($Y9=0,0,AE9/$Y9)</f>
        <v>2.7703240368979875E-2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7.172482780461913E-5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1.2586581340428959E-3</v>
      </c>
      <c r="AK9" s="119">
        <f t="shared" si="15"/>
        <v>3.5862413902309565E-5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2.0181765535950753E-2</v>
      </c>
      <c r="K10" s="22">
        <f t="shared" si="4"/>
        <v>2.0437045610211705E-2</v>
      </c>
      <c r="L10" s="22">
        <f t="shared" si="5"/>
        <v>2.0437045610211705E-2</v>
      </c>
      <c r="M10" s="228">
        <f t="shared" si="6"/>
        <v>2.0181765535950753E-2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8.0727062143803013E-2</v>
      </c>
      <c r="Z10" s="125">
        <f>IF($Y10=0,0,AA10/$Y10)</f>
        <v>0.32277254874630634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2.605647960095676E-2</v>
      </c>
      <c r="AB10" s="125">
        <f>IF($Y10=0,0,AC10/$Y10)</f>
        <v>0.64952421088471379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5.2434181335994902E-2</v>
      </c>
      <c r="AD10" s="125">
        <f>IF($Y10=0,0,AE10/$Y10)</f>
        <v>2.7703240368979837E-2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2.2364012068513475E-3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2.0181765535950753E-2</v>
      </c>
      <c r="AJ10" s="120">
        <f t="shared" si="14"/>
        <v>3.9245330468475829E-2</v>
      </c>
      <c r="AK10" s="119">
        <f t="shared" si="15"/>
        <v>1.1182006034256738E-3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1.1293185808219962E-2</v>
      </c>
      <c r="K11" s="22">
        <f t="shared" si="4"/>
        <v>1.0554794520547944E-2</v>
      </c>
      <c r="L11" s="22">
        <f t="shared" si="5"/>
        <v>1.0554794520547944E-2</v>
      </c>
      <c r="M11" s="228">
        <f t="shared" si="6"/>
        <v>1.1293185808219962E-2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4849</v>
      </c>
      <c r="S11" s="226">
        <f>IF($B$81=0,0,(SUMIF($N$6:$N$28,$U11,L$6:L$28)+SUMIF($N$91:$N$118,$U11,L$91:L$118))*$B$83*$H$84*Poor!$B$81/$B$81)</f>
        <v>4849</v>
      </c>
      <c r="T11" s="226">
        <f>IF($B$81=0,0,(SUMIF($N$6:$N$28,$U11,M$6:M$28)+SUMIF($N$91:$N$118,$U11,M$91:M$118))*$B$83*$H$84*Poor!$B$81/$B$81)</f>
        <v>4849</v>
      </c>
      <c r="U11" s="227">
        <v>5</v>
      </c>
      <c r="V11" s="56"/>
      <c r="W11" s="115"/>
      <c r="X11" s="124">
        <v>1</v>
      </c>
      <c r="Y11" s="184">
        <f t="shared" si="9"/>
        <v>4.5172743232879849E-2</v>
      </c>
      <c r="Z11" s="125">
        <f>IF($Y11=0,0,AA11/$Y11)</f>
        <v>0.32277254874630634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1.4580521467139092E-2</v>
      </c>
      <c r="AB11" s="125">
        <f>IF($Y11=0,0,AC11/$Y11)</f>
        <v>0.64952421088471379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2.9340790401834078E-2</v>
      </c>
      <c r="AD11" s="125">
        <f>IF($Y11=0,0,AE11/$Y11)</f>
        <v>2.7703240368979882E-2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1.2514313639066799E-3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1.1293185808219962E-2</v>
      </c>
      <c r="AJ11" s="120">
        <f t="shared" si="14"/>
        <v>2.1960655934486584E-2</v>
      </c>
      <c r="AK11" s="119">
        <f t="shared" si="15"/>
        <v>6.2571568195333993E-4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7.2392731072192665E-3</v>
      </c>
      <c r="K12" s="22">
        <f t="shared" si="4"/>
        <v>6.9874688667496887E-3</v>
      </c>
      <c r="L12" s="22">
        <f t="shared" si="5"/>
        <v>6.9874688667496887E-3</v>
      </c>
      <c r="M12" s="228">
        <f t="shared" si="6"/>
        <v>7.2392731072192665E-3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136.35454126544516</v>
      </c>
      <c r="S12" s="226">
        <f>IF($B$81=0,0,(SUMIF($N$6:$N$28,$U12,L$6:L$28)+SUMIF($N$91:$N$118,$U12,L$91:L$118))*$B$83*$H$84*Poor!$B$81/$B$81)</f>
        <v>136.35454126544516</v>
      </c>
      <c r="T12" s="226">
        <f>IF($B$81=0,0,(SUMIF($N$6:$N$28,$U12,M$6:M$28)+SUMIF($N$91:$N$118,$U12,M$91:M$118))*$B$83*$H$84*Poor!$B$81/$B$81)</f>
        <v>177.56109612290527</v>
      </c>
      <c r="U12" s="227">
        <v>6</v>
      </c>
      <c r="V12" s="56"/>
      <c r="W12" s="117"/>
      <c r="X12" s="118"/>
      <c r="Y12" s="184">
        <f t="shared" si="9"/>
        <v>2.8957092428877066E-2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1.9401251927347634E-2</v>
      </c>
      <c r="AF12" s="122">
        <f>1-SUM(Z12,AB12,AD12)</f>
        <v>0.32999999999999996</v>
      </c>
      <c r="AG12" s="121">
        <f>$M12*AF12*4</f>
        <v>9.5558405015294303E-3</v>
      </c>
      <c r="AH12" s="123">
        <f t="shared" si="12"/>
        <v>1</v>
      </c>
      <c r="AI12" s="184">
        <f t="shared" si="13"/>
        <v>7.2392731072192656E-3</v>
      </c>
      <c r="AJ12" s="120">
        <f t="shared" si="14"/>
        <v>0</v>
      </c>
      <c r="AK12" s="119">
        <f t="shared" si="15"/>
        <v>1.4478546214438531E-2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2.2870223634284016E-2</v>
      </c>
      <c r="K13" s="22">
        <f t="shared" si="4"/>
        <v>2.2359900373599004E-2</v>
      </c>
      <c r="L13" s="22">
        <f t="shared" si="5"/>
        <v>2.2359900373599004E-2</v>
      </c>
      <c r="M13" s="229">
        <f t="shared" si="6"/>
        <v>2.2870223634284016E-2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9.1480894537136065E-2</v>
      </c>
      <c r="Z13" s="116">
        <v>1</v>
      </c>
      <c r="AA13" s="121">
        <f>$M13*Z13*4</f>
        <v>9.1480894537136065E-2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2.2870223634284016E-2</v>
      </c>
      <c r="AJ13" s="120">
        <f t="shared" si="14"/>
        <v>4.5740447268568032E-2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4.4182635933090663E-3</v>
      </c>
      <c r="K14" s="22">
        <f t="shared" si="4"/>
        <v>4.3477584059775842E-3</v>
      </c>
      <c r="L14" s="22">
        <f t="shared" si="5"/>
        <v>4.3477584059775842E-3</v>
      </c>
      <c r="M14" s="229">
        <f t="shared" si="6"/>
        <v>4.4182635933090663E-3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1.7673054373236265E-2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1.7673054373236265E-2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4.4182635933090663E-3</v>
      </c>
      <c r="AJ14" s="120">
        <f t="shared" si="14"/>
        <v>8.8365271866181327E-3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30">
        <f t="shared" si="6"/>
        <v>6.3544987546699881E-3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8">
        <f t="shared" si="6"/>
        <v>9.4146948941469487E-4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-1.0535491905354919E-2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1.0174812307577542E-2</v>
      </c>
      <c r="K17" s="22">
        <f t="shared" si="4"/>
        <v>1.0535491905354919E-2</v>
      </c>
      <c r="L17" s="22">
        <f t="shared" si="5"/>
        <v>1.0535491905354919E-2</v>
      </c>
      <c r="M17" s="229">
        <f t="shared" si="6"/>
        <v>1.0174812307577542E-2</v>
      </c>
      <c r="N17" s="233">
        <v>6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4.0699249230310167E-2</v>
      </c>
      <c r="Z17" s="116">
        <v>0.29409999999999997</v>
      </c>
      <c r="AA17" s="121">
        <f t="shared" si="16"/>
        <v>1.1969649198634219E-2</v>
      </c>
      <c r="AB17" s="116">
        <v>0.17649999999999999</v>
      </c>
      <c r="AC17" s="121">
        <f t="shared" si="7"/>
        <v>7.1834174891497442E-3</v>
      </c>
      <c r="AD17" s="116">
        <v>0.23530000000000001</v>
      </c>
      <c r="AE17" s="121">
        <f t="shared" si="8"/>
        <v>9.5765333438919825E-3</v>
      </c>
      <c r="AF17" s="122">
        <f t="shared" si="10"/>
        <v>0.29410000000000003</v>
      </c>
      <c r="AG17" s="121">
        <f t="shared" si="11"/>
        <v>1.1969649198634221E-2</v>
      </c>
      <c r="AH17" s="123">
        <f t="shared" si="12"/>
        <v>1</v>
      </c>
      <c r="AI17" s="184">
        <f t="shared" si="13"/>
        <v>1.0174812307577542E-2</v>
      </c>
      <c r="AJ17" s="120">
        <f t="shared" si="14"/>
        <v>9.5765333438919825E-3</v>
      </c>
      <c r="AK17" s="119">
        <f t="shared" si="15"/>
        <v>1.0773091271263101E-2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4.8980074719800752E-2</v>
      </c>
      <c r="D18" s="24">
        <f t="shared" ref="D18:D20" si="18">SUM(B18,C18)</f>
        <v>0.05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0.05</v>
      </c>
      <c r="J18" s="24">
        <f t="shared" si="17"/>
        <v>2.6967443416864873E-3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9">
        <f t="shared" ref="M18:M20" si="23">J18</f>
        <v>2.6967443416864873E-3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2248.8842468150833</v>
      </c>
      <c r="S18" s="226">
        <f>IF($B$81=0,0,(SUMIF($N$6:$N$28,$U18,L$6:L$28)+SUMIF($N$91:$N$118,$U18,L$91:L$118))*$B$83*$H$84*Poor!$B$81/$B$81)</f>
        <v>2248.8842468150833</v>
      </c>
      <c r="T18" s="226">
        <f>IF($B$81=0,0,(SUMIF($N$6:$N$28,$U18,M$6:M$28)+SUMIF($N$91:$N$118,$U18,M$91:M$118))*$B$83*$H$84*Poor!$B$81/$B$81)</f>
        <v>2248.8842468150833</v>
      </c>
      <c r="U18" s="227">
        <v>12</v>
      </c>
      <c r="V18" s="56"/>
      <c r="W18" s="110"/>
      <c r="X18" s="118"/>
      <c r="Y18" s="184">
        <f t="shared" ref="Y18:Y20" si="24">M18*4</f>
        <v>1.0786977366745949E-2</v>
      </c>
      <c r="Z18" s="116">
        <v>1.2941</v>
      </c>
      <c r="AA18" s="121">
        <f t="shared" ref="AA18:AA20" si="25">$M18*Z18*4</f>
        <v>1.3959427410305933E-2</v>
      </c>
      <c r="AB18" s="116">
        <v>1.1765000000000001</v>
      </c>
      <c r="AC18" s="121">
        <f t="shared" ref="AC18:AC20" si="26">$M18*AB18*4</f>
        <v>1.269087887197661E-2</v>
      </c>
      <c r="AD18" s="116">
        <v>1.2353000000000001</v>
      </c>
      <c r="AE18" s="121">
        <f t="shared" ref="AE18:AE20" si="27">$M18*AD18*4</f>
        <v>1.3325153141141272E-2</v>
      </c>
      <c r="AF18" s="122">
        <f t="shared" ref="AF18:AF20" si="28">1-SUM(Z18,AB18,AD18)</f>
        <v>-2.7059000000000002</v>
      </c>
      <c r="AG18" s="121">
        <f t="shared" ref="AG18:AG20" si="29">$M18*AF18*4</f>
        <v>-2.9188482056677865E-2</v>
      </c>
      <c r="AH18" s="123">
        <f t="shared" ref="AH18:AH20" si="30">SUM(Z18,AB18,AD18,AF18)</f>
        <v>1</v>
      </c>
      <c r="AI18" s="184">
        <f t="shared" ref="AI18:AI20" si="31">SUM(AA18,AC18,AE18,AG18)/4</f>
        <v>2.6967443416864873E-3</v>
      </c>
      <c r="AJ18" s="120">
        <f t="shared" ref="AJ18:AJ20" si="32">(AA18+AC18)/2</f>
        <v>1.3325153141141272E-2</v>
      </c>
      <c r="AK18" s="119">
        <f t="shared" ref="AK18:AK20" si="33">(AE18+AG18)/2</f>
        <v>-7.931664457768297E-3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32640</v>
      </c>
      <c r="S20" s="226">
        <f>IF($B$81=0,0,(SUMIF($N$6:$N$28,$U20,L$6:L$28)+SUMIF($N$91:$N$118,$U20,L$91:L$118))*$B$83*$H$84*Poor!$B$81/$B$81)</f>
        <v>32640</v>
      </c>
      <c r="T20" s="226">
        <f>IF($B$81=0,0,(SUMIF($N$6:$N$28,$U20,M$6:M$28)+SUMIF($N$91:$N$118,$U20,M$91:M$118))*$B$83*$H$84*Poor!$B$81/$B$81)</f>
        <v>32640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850</v>
      </c>
      <c r="S21" s="226">
        <f>IF($B$81=0,0,(SUMIF($N$6:$N$28,$U21,L$6:L$28)+SUMIF($N$91:$N$118,$U21,L$91:L$118))*$B$83*$H$84*Poor!$B$81/$B$81)</f>
        <v>850</v>
      </c>
      <c r="T21" s="226">
        <f>IF($B$81=0,0,(SUMIF($N$6:$N$28,$U21,M$6:M$28)+SUMIF($N$91:$N$118,$U21,M$91:M$118))*$B$83*$H$84*Poor!$B$81/$B$81)</f>
        <v>850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2301</v>
      </c>
      <c r="S22" s="226">
        <f>IF($B$81=0,0,(SUMIF($N$6:$N$28,$U22,L$6:L$28)+SUMIF($N$91:$N$118,$U22,L$91:L$118))*$B$83*$H$84*Poor!$B$81/$B$81)</f>
        <v>2301</v>
      </c>
      <c r="T22" s="226">
        <f>IF($B$81=0,0,(SUMIF($N$6:$N$28,$U22,M$6:M$28)+SUMIF($N$91:$N$118,$U22,M$91:M$118))*$B$83*$H$84*Poor!$B$81/$B$81)</f>
        <v>2301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46452.889436701531</v>
      </c>
      <c r="S23" s="179">
        <f>SUM(S7:S22)</f>
        <v>46452.889436701531</v>
      </c>
      <c r="T23" s="179">
        <f>SUM(T7:T22)</f>
        <v>46462.275224582263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21342.094673659954</v>
      </c>
      <c r="S24" s="41">
        <f>IF($B$81=0,0,($B$124*($H$124)+1-($D$29*$H$29)-($D$28*$H$28))*$I$83*Poor!$B$81/$B$81)</f>
        <v>21342.094673659954</v>
      </c>
      <c r="T24" s="41">
        <f>IF($B$81=0,0,($B$124*($H$124)+1-($D$29*$H$29)-($D$28*$H$28))*$I$83*Poor!$B$81/$B$81)</f>
        <v>21342.094673659954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35260.761340326622</v>
      </c>
      <c r="S25" s="41">
        <f>IF($B$81=0,0,($B$124*$H$124)+($B$125*$H$125*$H$84)+1-($D$29*$H$29)-($D$28*$H$28))*$I$83*Poor!$B$81/$B$81</f>
        <v>35260.761340326622</v>
      </c>
      <c r="T25" s="41">
        <f>IF($B$81=0,0,($B$124*$H$124)+($B$125*$H$125*$H$84)+1-($D$29*$H$29)-($D$28*$H$28))*$I$83*Poor!$B$81/$B$81</f>
        <v>35260.761340326622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8">
        <f t="shared" si="6"/>
        <v>0.19058254630023541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63004.761340326622</v>
      </c>
      <c r="S26" s="41">
        <f>IF($B$81=0,0,($B$124*$H$124)+($B$125*$H$125*$H$84)+($B$126*$H$126*$H$84)+1-($D$29*$H$29)-($D$28*$H$28))*$I$83*Poor!$B$81/$B$81</f>
        <v>63004.761340326622</v>
      </c>
      <c r="T26" s="41">
        <f>IF($B$81=0,0,($B$124*$H$124)+($B$125*$H$125*$H$84)+($B$126*$H$126*$H$84)+1-($D$29*$H$29)-($D$28*$H$28))*$I$83*Poor!$B$81/$B$81</f>
        <v>63004.761340326622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3.6538481634628792E-2</v>
      </c>
      <c r="K27" s="22">
        <f t="shared" si="4"/>
        <v>3.7833707970112082E-2</v>
      </c>
      <c r="L27" s="22">
        <f t="shared" si="5"/>
        <v>3.7833707970112082E-2</v>
      </c>
      <c r="M27" s="230">
        <f t="shared" si="6"/>
        <v>3.6538481634628792E-2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66669.76134032663</v>
      </c>
      <c r="S27" s="41">
        <f>IF($B$81=0,0,($B$124*$H$124)+($B$125*$H$125*$H$84)+($B$126*$H$126*$H$84)+($B$127*$H$127*$H$84)+1-($D$29*$H$29)-($D$28*$H$28))*$I$83*Poor!$B$81/$B$81</f>
        <v>66669.76134032663</v>
      </c>
      <c r="T27" s="41">
        <f>IF($B$81=0,0,($B$124*$H$124)+($B$125*$H$125*$H$84)+($B$126*$H$126*$H$84)+($B$127*$H$127*$H$84)+1-($D$29*$H$29)-($D$28*$H$28))*$I$83*Poor!$B$81/$B$81</f>
        <v>66669.76134032663</v>
      </c>
      <c r="U27" s="56"/>
      <c r="V27" s="56"/>
      <c r="W27" s="110"/>
      <c r="X27" s="118"/>
      <c r="Y27" s="184">
        <f t="shared" si="9"/>
        <v>0.14615392653851517</v>
      </c>
      <c r="Z27" s="116">
        <v>0.25</v>
      </c>
      <c r="AA27" s="121">
        <f t="shared" si="16"/>
        <v>3.6538481634628792E-2</v>
      </c>
      <c r="AB27" s="116">
        <v>0.25</v>
      </c>
      <c r="AC27" s="121">
        <f t="shared" si="7"/>
        <v>3.6538481634628792E-2</v>
      </c>
      <c r="AD27" s="116">
        <v>0.25</v>
      </c>
      <c r="AE27" s="121">
        <f t="shared" si="8"/>
        <v>3.6538481634628792E-2</v>
      </c>
      <c r="AF27" s="122">
        <f t="shared" si="10"/>
        <v>0.25</v>
      </c>
      <c r="AG27" s="121">
        <f t="shared" si="11"/>
        <v>3.6538481634628792E-2</v>
      </c>
      <c r="AH27" s="123">
        <f t="shared" si="12"/>
        <v>1</v>
      </c>
      <c r="AI27" s="184">
        <f t="shared" si="13"/>
        <v>3.6538481634628792E-2</v>
      </c>
      <c r="AJ27" s="120">
        <f t="shared" si="14"/>
        <v>3.6538481634628792E-2</v>
      </c>
      <c r="AK27" s="119">
        <f t="shared" si="15"/>
        <v>3.6538481634628792E-2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6.8433063511830636E-2</v>
      </c>
      <c r="C28" s="216">
        <f>IF([1]Summ!F1066="",0,[1]Summ!F1066)</f>
        <v>-6.8433063511830636E-2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6.6090276858501676E-2</v>
      </c>
      <c r="K28" s="22">
        <f t="shared" si="4"/>
        <v>6.8433063511830636E-2</v>
      </c>
      <c r="L28" s="22">
        <f t="shared" si="5"/>
        <v>6.8433063511830636E-2</v>
      </c>
      <c r="M28" s="228">
        <f t="shared" si="6"/>
        <v>6.6090276858501676E-2</v>
      </c>
      <c r="N28" s="233"/>
      <c r="O28" s="2"/>
      <c r="P28" s="22"/>
      <c r="V28" s="56"/>
      <c r="W28" s="110"/>
      <c r="X28" s="118"/>
      <c r="Y28" s="184">
        <f t="shared" si="9"/>
        <v>0.2643611074340067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0.13218055371700335</v>
      </c>
      <c r="AF28" s="122">
        <f t="shared" si="10"/>
        <v>0.5</v>
      </c>
      <c r="AG28" s="121">
        <f t="shared" si="11"/>
        <v>0.13218055371700335</v>
      </c>
      <c r="AH28" s="123">
        <f t="shared" si="12"/>
        <v>1</v>
      </c>
      <c r="AI28" s="184">
        <f t="shared" si="13"/>
        <v>6.6090276858501676E-2</v>
      </c>
      <c r="AJ28" s="120">
        <f t="shared" si="14"/>
        <v>0</v>
      </c>
      <c r="AK28" s="119">
        <f t="shared" si="15"/>
        <v>0.13218055371700335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0.55963884059775848</v>
      </c>
      <c r="C29" s="216">
        <f>IF([1]Summ!F1067="",0,[1]Summ!F1067)</f>
        <v>-9.3317822980502479E-2</v>
      </c>
      <c r="D29" s="24">
        <f>SUM(B29,C29)</f>
        <v>0.46632101761725597</v>
      </c>
      <c r="E29" s="26">
        <v>1</v>
      </c>
      <c r="F29" s="22"/>
      <c r="H29" s="24">
        <f t="shared" si="1"/>
        <v>1</v>
      </c>
      <c r="I29" s="22">
        <f t="shared" si="2"/>
        <v>0.46632101761725597</v>
      </c>
      <c r="J29" s="24">
        <f>IF(I$32&lt;=1+I131,I29,B29*H29+J$33*(I29-B29*H29))</f>
        <v>0.55644413121347613</v>
      </c>
      <c r="K29" s="22">
        <f t="shared" si="4"/>
        <v>0.55963884059775848</v>
      </c>
      <c r="L29" s="22">
        <f t="shared" si="5"/>
        <v>0.55963884059775848</v>
      </c>
      <c r="M29" s="228">
        <f t="shared" si="6"/>
        <v>0.55644413121347613</v>
      </c>
      <c r="N29" s="233"/>
      <c r="P29" s="22"/>
      <c r="V29" s="56"/>
      <c r="W29" s="110"/>
      <c r="X29" s="118"/>
      <c r="Y29" s="184">
        <f t="shared" si="9"/>
        <v>2.2257765248539045</v>
      </c>
      <c r="Z29" s="116">
        <v>0.25</v>
      </c>
      <c r="AA29" s="121">
        <f t="shared" si="16"/>
        <v>0.55644413121347613</v>
      </c>
      <c r="AB29" s="116">
        <v>0.25</v>
      </c>
      <c r="AC29" s="121">
        <f t="shared" si="7"/>
        <v>0.55644413121347613</v>
      </c>
      <c r="AD29" s="116">
        <v>0.25</v>
      </c>
      <c r="AE29" s="121">
        <f t="shared" si="8"/>
        <v>0.55644413121347613</v>
      </c>
      <c r="AF29" s="122">
        <f t="shared" si="10"/>
        <v>0.25</v>
      </c>
      <c r="AG29" s="121">
        <f t="shared" si="11"/>
        <v>0.55644413121347613</v>
      </c>
      <c r="AH29" s="123">
        <f t="shared" si="12"/>
        <v>1</v>
      </c>
      <c r="AI29" s="184">
        <f t="shared" si="13"/>
        <v>0.55644413121347613</v>
      </c>
      <c r="AJ29" s="120">
        <f t="shared" si="14"/>
        <v>0.55644413121347613</v>
      </c>
      <c r="AK29" s="119">
        <f t="shared" si="15"/>
        <v>0.55644413121347613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0.24792321295143213</v>
      </c>
      <c r="C30" s="103"/>
      <c r="D30" s="24">
        <f>(D119-B124)</f>
        <v>2.2765444098116312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2.2765444098116312</v>
      </c>
      <c r="J30" s="235">
        <f>IF(I$32&lt;=$B$32,I30,$B$32-SUM(J6:J29))</f>
        <v>0.25212405195891985</v>
      </c>
      <c r="K30" s="22">
        <f t="shared" si="4"/>
        <v>0.24792321295143213</v>
      </c>
      <c r="L30" s="22">
        <f>IF(L124=L119,0,IF(K30="",0,(L119-L124)/(B119-B124)*K30))</f>
        <v>0.24792321295143213</v>
      </c>
      <c r="M30" s="175">
        <f t="shared" si="6"/>
        <v>0.25212405195891985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1.0084962078356794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-7.5663202033044108E-2</v>
      </c>
      <c r="AC30" s="188">
        <f>IF(AC79*4/$I$83+SUM(AC6:AC29)&lt;1,AC79*4/$I$83,1-SUM(AC6:AC29))</f>
        <v>-7.6306052323029852E-2</v>
      </c>
      <c r="AD30" s="122">
        <f>IF($Y30=0,0,AE30/($Y$30))</f>
        <v>-0.80143423363659694</v>
      </c>
      <c r="AE30" s="188">
        <f>IF(AE79*4/$I$83+SUM(AE6:AE29)&lt;1,AE79*4/$I$83,1-SUM(AE6:AE29))</f>
        <v>-0.80824338545220187</v>
      </c>
      <c r="AF30" s="122">
        <f>IF($Y30=0,0,AG30/($Y$30))</f>
        <v>-0.85910104274513066</v>
      </c>
      <c r="AG30" s="188">
        <f>IF(AG79*4/$I$83+SUM(AG6:AG29)&lt;1,AG79*4/$I$83,1-SUM(AG6:AG29))</f>
        <v>-0.86640014375614216</v>
      </c>
      <c r="AH30" s="123">
        <f t="shared" si="12"/>
        <v>-1.7361984784147717</v>
      </c>
      <c r="AI30" s="184">
        <f t="shared" si="13"/>
        <v>-0.43773739538284351</v>
      </c>
      <c r="AJ30" s="120">
        <f t="shared" si="14"/>
        <v>-3.8153026161514926E-2</v>
      </c>
      <c r="AK30" s="119">
        <f t="shared" si="15"/>
        <v>-0.83732176460417196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-0.24534337530085826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7.6306052323029894E-2</v>
      </c>
      <c r="AD31" s="134"/>
      <c r="AE31" s="133">
        <f>1-AE32+IF($Y32&lt;0,$Y32/4,0)</f>
        <v>0.81031918502478451</v>
      </c>
      <c r="AF31" s="134"/>
      <c r="AG31" s="133">
        <f>1-AG32+IF($Y32&lt;0,$Y32/4,0)</f>
        <v>0.89144705081580589</v>
      </c>
      <c r="AH31" s="123"/>
      <c r="AI31" s="183">
        <f>SUM(AA31,AC31,AE31,AG31)/4</f>
        <v>0.4445180720409051</v>
      </c>
      <c r="AJ31" s="135">
        <f t="shared" si="14"/>
        <v>3.8153026161514947E-2</v>
      </c>
      <c r="AK31" s="136">
        <f t="shared" si="15"/>
        <v>0.85088311792029514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1.2453433753008583</v>
      </c>
      <c r="C32" s="29">
        <f>SUM(C6:C31)</f>
        <v>-0.12270698323890845</v>
      </c>
      <c r="D32" s="24">
        <f>SUM(D6:D30)</f>
        <v>3.1512575889221486</v>
      </c>
      <c r="E32" s="2"/>
      <c r="F32" s="2"/>
      <c r="H32" s="17"/>
      <c r="I32" s="22">
        <f>SUM(I6:I30)</f>
        <v>3.1512575889221486</v>
      </c>
      <c r="J32" s="17"/>
      <c r="L32" s="22">
        <f>SUM(L6:L30)</f>
        <v>1.2453433753008583</v>
      </c>
      <c r="M32" s="23"/>
      <c r="N32" s="56"/>
      <c r="O32" s="2"/>
      <c r="P32" s="22"/>
      <c r="Q32" s="238" t="s">
        <v>143</v>
      </c>
      <c r="R32" s="238">
        <f t="shared" si="50"/>
        <v>16551.871903625091</v>
      </c>
      <c r="S32" s="238">
        <f t="shared" si="50"/>
        <v>16551.871903625091</v>
      </c>
      <c r="T32" s="238">
        <f t="shared" si="50"/>
        <v>16542.486115744359</v>
      </c>
      <c r="V32" s="56"/>
      <c r="W32" s="110"/>
      <c r="X32" s="118"/>
      <c r="Y32" s="115">
        <f>SUM(Y6:Y31)</f>
        <v>4.981373501203433</v>
      </c>
      <c r="Z32" s="137"/>
      <c r="AA32" s="138">
        <f>SUM(AA6:AA30)</f>
        <v>1</v>
      </c>
      <c r="AB32" s="137"/>
      <c r="AC32" s="139">
        <f>SUM(AC6:AC30)</f>
        <v>0.92369394767697011</v>
      </c>
      <c r="AD32" s="137"/>
      <c r="AE32" s="139">
        <f>SUM(AE6:AE30)</f>
        <v>0.18968081497521549</v>
      </c>
      <c r="AF32" s="137"/>
      <c r="AG32" s="139">
        <f>SUM(AG6:AG30)</f>
        <v>0.10855294918419411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3.4234718323313651E-2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20216.871903625099</v>
      </c>
      <c r="S33" s="238">
        <f t="shared" si="50"/>
        <v>20216.871903625099</v>
      </c>
      <c r="T33" s="238">
        <f t="shared" si="50"/>
        <v>20207.486115744367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4000</v>
      </c>
      <c r="J37" s="38">
        <f t="shared" ref="J37:J49" si="53">J91*I$83</f>
        <v>4000</v>
      </c>
      <c r="K37" s="40">
        <f t="shared" ref="K37:K49" si="54">(B37/B$65)</f>
        <v>9.4026938717942696E-2</v>
      </c>
      <c r="L37" s="22">
        <f t="shared" ref="L37:L49" si="55">(K37*H37)</f>
        <v>9.4026938717942696E-2</v>
      </c>
      <c r="M37" s="24">
        <f t="shared" ref="M37:M49" si="56">J37/B$65</f>
        <v>9.4026938717942696E-2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0.52347470333073742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2093.8988133229495</v>
      </c>
      <c r="AB37" s="122">
        <f>IF($J37=0,0,AC37/($J37))</f>
        <v>0.47652529666926263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1906.1011866770505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4000</v>
      </c>
      <c r="AJ37" s="148">
        <f>(AA37+AC37)</f>
        <v>4000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600</v>
      </c>
      <c r="J38" s="38">
        <f t="shared" si="53"/>
        <v>600</v>
      </c>
      <c r="K38" s="40">
        <f t="shared" si="54"/>
        <v>1.4104040807691403E-2</v>
      </c>
      <c r="L38" s="22">
        <f t="shared" si="55"/>
        <v>1.4104040807691403E-2</v>
      </c>
      <c r="M38" s="24">
        <f t="shared" si="56"/>
        <v>1.4104040807691403E-2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0.52347470333073742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314.08482199844246</v>
      </c>
      <c r="AB38" s="122">
        <f>IF($J38=0,0,AC38/($J38))</f>
        <v>0.47652529666926258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285.91517800155754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1">$J38*AF38</f>
        <v>0</v>
      </c>
      <c r="AH38" s="123">
        <f t="shared" ref="AH38:AI58" si="62">SUM(Z38,AB38,AD38,AF38)</f>
        <v>1</v>
      </c>
      <c r="AI38" s="112">
        <f t="shared" si="62"/>
        <v>600</v>
      </c>
      <c r="AJ38" s="148">
        <f t="shared" ref="AJ38:AJ64" si="63">(AA38+AC38)</f>
        <v>600</v>
      </c>
      <c r="AK38" s="147">
        <f t="shared" ref="AK38:AK64" si="64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249</v>
      </c>
      <c r="J39" s="38">
        <f t="shared" si="53"/>
        <v>249</v>
      </c>
      <c r="K39" s="40">
        <f t="shared" si="54"/>
        <v>5.8531769351919324E-3</v>
      </c>
      <c r="L39" s="22">
        <f t="shared" si="55"/>
        <v>5.8531769351919324E-3</v>
      </c>
      <c r="M39" s="24">
        <f t="shared" si="56"/>
        <v>5.8531769351919324E-3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0.3227725487463064</v>
      </c>
      <c r="AA39" s="147">
        <f t="shared" ref="AA39:AA64" si="65">$J39*Z39</f>
        <v>80.370364637830292</v>
      </c>
      <c r="AB39" s="122">
        <f>AB8</f>
        <v>0.64952421088471379</v>
      </c>
      <c r="AC39" s="147">
        <f t="shared" ref="AC39:AC64" si="66">$J39*AB39</f>
        <v>161.73152851029374</v>
      </c>
      <c r="AD39" s="122">
        <f>AD8</f>
        <v>2.7703240368979917E-2</v>
      </c>
      <c r="AE39" s="147">
        <f t="shared" ref="AE39:AE64" si="67">$J39*AD39</f>
        <v>6.8981068518759994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249.00000000000003</v>
      </c>
      <c r="AJ39" s="148">
        <f t="shared" si="63"/>
        <v>242.10189314812402</v>
      </c>
      <c r="AK39" s="147">
        <f t="shared" si="64"/>
        <v>6.8981068518759994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0.32277254874630634</v>
      </c>
      <c r="AA40" s="147">
        <f t="shared" si="65"/>
        <v>0</v>
      </c>
      <c r="AB40" s="122">
        <f>AB9</f>
        <v>0.64952421088471379</v>
      </c>
      <c r="AC40" s="147">
        <f t="shared" si="66"/>
        <v>0</v>
      </c>
      <c r="AD40" s="122">
        <f>AD9</f>
        <v>2.7703240368979875E-2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470</v>
      </c>
      <c r="J41" s="38">
        <f t="shared" si="53"/>
        <v>209.24337394729469</v>
      </c>
      <c r="K41" s="40">
        <f t="shared" si="54"/>
        <v>4.7013469358971344E-3</v>
      </c>
      <c r="L41" s="22">
        <f t="shared" si="55"/>
        <v>4.7013469358971344E-3</v>
      </c>
      <c r="M41" s="24">
        <f t="shared" si="56"/>
        <v>4.9186284748194611E-3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0.32277254874630634</v>
      </c>
      <c r="AA41" s="147">
        <f t="shared" si="65"/>
        <v>67.538017117244777</v>
      </c>
      <c r="AB41" s="122">
        <f>AB11</f>
        <v>0.64952421088471379</v>
      </c>
      <c r="AC41" s="147">
        <f t="shared" si="66"/>
        <v>135.90863734597167</v>
      </c>
      <c r="AD41" s="122">
        <f>AD11</f>
        <v>2.7703240368979882E-2</v>
      </c>
      <c r="AE41" s="147">
        <f t="shared" si="67"/>
        <v>5.7967194840782472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209.24337394729469</v>
      </c>
      <c r="AJ41" s="148">
        <f t="shared" si="63"/>
        <v>203.44665446321645</v>
      </c>
      <c r="AK41" s="147">
        <f t="shared" si="64"/>
        <v>5.7967194840782472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635.47355534325959</v>
      </c>
      <c r="K42" s="40">
        <f t="shared" si="54"/>
        <v>1.5467431419101573E-2</v>
      </c>
      <c r="L42" s="22">
        <f t="shared" si="55"/>
        <v>1.5467431419101573E-2</v>
      </c>
      <c r="M42" s="24">
        <f t="shared" si="56"/>
        <v>1.4937908261283458E-2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158.8683888358149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317.7367776716298</v>
      </c>
      <c r="AF42" s="122">
        <f t="shared" si="57"/>
        <v>0.25</v>
      </c>
      <c r="AG42" s="147">
        <f t="shared" si="61"/>
        <v>158.8683888358149</v>
      </c>
      <c r="AH42" s="123">
        <f t="shared" si="62"/>
        <v>1</v>
      </c>
      <c r="AI42" s="112">
        <f t="shared" si="62"/>
        <v>635.47355534325959</v>
      </c>
      <c r="AJ42" s="148">
        <f t="shared" si="63"/>
        <v>158.8683888358149</v>
      </c>
      <c r="AK42" s="147">
        <f t="shared" si="64"/>
        <v>476.60516650744466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289.72958450300592</v>
      </c>
      <c r="K43" s="40">
        <f t="shared" si="54"/>
        <v>7.0520204038457017E-3</v>
      </c>
      <c r="L43" s="22">
        <f t="shared" si="55"/>
        <v>7.0520204038457017E-3</v>
      </c>
      <c r="M43" s="24">
        <f t="shared" si="56"/>
        <v>6.8105964717097844E-3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72.432396125751481</v>
      </c>
      <c r="AB43" s="116">
        <v>0.25</v>
      </c>
      <c r="AC43" s="147">
        <f t="shared" si="66"/>
        <v>72.432396125751481</v>
      </c>
      <c r="AD43" s="116">
        <v>0.25</v>
      </c>
      <c r="AE43" s="147">
        <f t="shared" si="67"/>
        <v>72.432396125751481</v>
      </c>
      <c r="AF43" s="122">
        <f t="shared" si="57"/>
        <v>0.25</v>
      </c>
      <c r="AG43" s="147">
        <f t="shared" si="61"/>
        <v>72.432396125751481</v>
      </c>
      <c r="AH43" s="123">
        <f t="shared" si="62"/>
        <v>1</v>
      </c>
      <c r="AI43" s="112">
        <f t="shared" si="62"/>
        <v>289.72958450300592</v>
      </c>
      <c r="AJ43" s="148">
        <f t="shared" si="63"/>
        <v>144.86479225150296</v>
      </c>
      <c r="AK43" s="147">
        <f t="shared" si="64"/>
        <v>144.86479225150296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540.82855773894437</v>
      </c>
      <c r="K44" s="40">
        <f t="shared" si="54"/>
        <v>1.3163771420511977E-2</v>
      </c>
      <c r="L44" s="22">
        <f t="shared" si="55"/>
        <v>1.3163771420511977E-2</v>
      </c>
      <c r="M44" s="24">
        <f t="shared" si="56"/>
        <v>1.2713113413858263E-2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135.20713943473609</v>
      </c>
      <c r="AB44" s="116">
        <v>0.25</v>
      </c>
      <c r="AC44" s="147">
        <f t="shared" si="66"/>
        <v>135.20713943473609</v>
      </c>
      <c r="AD44" s="116">
        <v>0.25</v>
      </c>
      <c r="AE44" s="147">
        <f t="shared" si="67"/>
        <v>135.20713943473609</v>
      </c>
      <c r="AF44" s="122">
        <f t="shared" si="57"/>
        <v>0.25</v>
      </c>
      <c r="AG44" s="147">
        <f t="shared" si="61"/>
        <v>135.20713943473609</v>
      </c>
      <c r="AH44" s="123">
        <f t="shared" si="62"/>
        <v>1</v>
      </c>
      <c r="AI44" s="112">
        <f t="shared" si="62"/>
        <v>540.82855773894437</v>
      </c>
      <c r="AJ44" s="148">
        <f t="shared" si="63"/>
        <v>270.41427886947218</v>
      </c>
      <c r="AK44" s="147">
        <f t="shared" si="64"/>
        <v>270.41427886947218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130.37831302635266</v>
      </c>
      <c r="K45" s="40">
        <f t="shared" si="54"/>
        <v>3.1734091817305658E-3</v>
      </c>
      <c r="L45" s="22">
        <f t="shared" si="55"/>
        <v>3.1734091817305658E-3</v>
      </c>
      <c r="M45" s="24">
        <f t="shared" si="56"/>
        <v>3.0647684122694025E-3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32.594578256588164</v>
      </c>
      <c r="AB45" s="116">
        <v>0.25</v>
      </c>
      <c r="AC45" s="147">
        <f t="shared" si="66"/>
        <v>32.594578256588164</v>
      </c>
      <c r="AD45" s="116">
        <v>0.25</v>
      </c>
      <c r="AE45" s="147">
        <f t="shared" si="67"/>
        <v>32.594578256588164</v>
      </c>
      <c r="AF45" s="122">
        <f t="shared" si="57"/>
        <v>0.25</v>
      </c>
      <c r="AG45" s="147">
        <f t="shared" si="61"/>
        <v>32.594578256588164</v>
      </c>
      <c r="AH45" s="123">
        <f t="shared" si="62"/>
        <v>1</v>
      </c>
      <c r="AI45" s="112">
        <f t="shared" si="62"/>
        <v>130.37831302635266</v>
      </c>
      <c r="AJ45" s="148">
        <f t="shared" si="63"/>
        <v>65.189156513176329</v>
      </c>
      <c r="AK45" s="147">
        <f t="shared" si="64"/>
        <v>65.189156513176329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48</v>
      </c>
      <c r="J46" s="38">
        <f t="shared" si="53"/>
        <v>48</v>
      </c>
      <c r="K46" s="40">
        <f t="shared" si="54"/>
        <v>1.1283232646153124E-3</v>
      </c>
      <c r="L46" s="22">
        <f t="shared" si="55"/>
        <v>1.1283232646153124E-3</v>
      </c>
      <c r="M46" s="24">
        <f t="shared" si="56"/>
        <v>1.1283232646153124E-3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12</v>
      </c>
      <c r="AB46" s="116">
        <v>0.25</v>
      </c>
      <c r="AC46" s="147">
        <f t="shared" si="66"/>
        <v>12</v>
      </c>
      <c r="AD46" s="116">
        <v>0.25</v>
      </c>
      <c r="AE46" s="147">
        <f t="shared" si="67"/>
        <v>12</v>
      </c>
      <c r="AF46" s="122">
        <f t="shared" si="57"/>
        <v>0.25</v>
      </c>
      <c r="AG46" s="147">
        <f t="shared" si="61"/>
        <v>12</v>
      </c>
      <c r="AH46" s="123">
        <f t="shared" si="62"/>
        <v>1</v>
      </c>
      <c r="AI46" s="112">
        <f t="shared" si="62"/>
        <v>48</v>
      </c>
      <c r="AJ46" s="148">
        <f t="shared" si="63"/>
        <v>24</v>
      </c>
      <c r="AK46" s="147">
        <f t="shared" si="64"/>
        <v>24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7">
        <f>IF([1]Summ!E1083="",0,[1]Summ!E1083)</f>
        <v>0</v>
      </c>
      <c r="C48" s="217">
        <f>IF([1]Summ!F1083="",0,[1]Summ!F1083)</f>
        <v>750</v>
      </c>
      <c r="D48" s="38">
        <f>SUM(B48,C48)</f>
        <v>750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750</v>
      </c>
      <c r="J48" s="38">
        <f t="shared" si="53"/>
        <v>25.67603874248524</v>
      </c>
      <c r="K48" s="40">
        <f t="shared" si="54"/>
        <v>0</v>
      </c>
      <c r="L48" s="22">
        <f t="shared" si="55"/>
        <v>0</v>
      </c>
      <c r="M48" s="24">
        <f t="shared" si="56"/>
        <v>6.0355983033979544E-4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6.4190096856213099</v>
      </c>
      <c r="AB48" s="116">
        <v>0.25</v>
      </c>
      <c r="AC48" s="147">
        <f t="shared" si="66"/>
        <v>6.4190096856213099</v>
      </c>
      <c r="AD48" s="116">
        <v>0.25</v>
      </c>
      <c r="AE48" s="147">
        <f t="shared" si="67"/>
        <v>6.4190096856213099</v>
      </c>
      <c r="AF48" s="122">
        <f t="shared" si="57"/>
        <v>0.25</v>
      </c>
      <c r="AG48" s="147">
        <f t="shared" si="61"/>
        <v>6.4190096856213099</v>
      </c>
      <c r="AH48" s="123">
        <f t="shared" si="62"/>
        <v>1</v>
      </c>
      <c r="AI48" s="112">
        <f t="shared" si="62"/>
        <v>25.67603874248524</v>
      </c>
      <c r="AJ48" s="148">
        <f t="shared" si="63"/>
        <v>12.83801937124262</v>
      </c>
      <c r="AK48" s="147">
        <f t="shared" si="64"/>
        <v>12.83801937124262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0</v>
      </c>
      <c r="AB49" s="116">
        <v>0.25</v>
      </c>
      <c r="AC49" s="147">
        <f t="shared" si="66"/>
        <v>0</v>
      </c>
      <c r="AD49" s="116">
        <v>0.25</v>
      </c>
      <c r="AE49" s="147">
        <f t="shared" si="67"/>
        <v>0</v>
      </c>
      <c r="AF49" s="122">
        <f t="shared" si="57"/>
        <v>0.25</v>
      </c>
      <c r="AG49" s="147">
        <f t="shared" si="61"/>
        <v>0</v>
      </c>
      <c r="AH49" s="123">
        <f t="shared" si="62"/>
        <v>1</v>
      </c>
      <c r="AI49" s="112">
        <f t="shared" si="62"/>
        <v>0</v>
      </c>
      <c r="AJ49" s="148">
        <f t="shared" si="63"/>
        <v>0</v>
      </c>
      <c r="AK49" s="147">
        <f t="shared" si="64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Domestic work cash income -- see Data2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0</v>
      </c>
      <c r="L50" s="22">
        <f t="shared" ref="L50:L64" si="73">(K50*H50)</f>
        <v>0</v>
      </c>
      <c r="M50" s="24">
        <f t="shared" ref="M50:M64" si="74">J50/B$65</f>
        <v>0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Formal Employment (conservancies, etc.)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Small business -- see Data2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Social development -- see Data2</v>
      </c>
      <c r="B53" s="217">
        <f>IF([1]Summ!E1088="",0,[1]Summ!E1088)</f>
        <v>32640</v>
      </c>
      <c r="C53" s="217">
        <f>IF([1]Summ!F1088="",0,[1]Summ!F1088)</f>
        <v>0</v>
      </c>
      <c r="D53" s="38">
        <f t="shared" si="68"/>
        <v>32640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32640</v>
      </c>
      <c r="J53" s="38">
        <f t="shared" si="71"/>
        <v>32640</v>
      </c>
      <c r="K53" s="40">
        <f t="shared" si="72"/>
        <v>0.7672598199384123</v>
      </c>
      <c r="L53" s="22">
        <f t="shared" si="73"/>
        <v>0.7672598199384123</v>
      </c>
      <c r="M53" s="24">
        <f t="shared" si="74"/>
        <v>0.7672598199384123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Public works -- see Data2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Gifts/social support: type</v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Other income: e.g. Credit (cotton loans)</v>
      </c>
      <c r="B56" s="217">
        <f>IF([1]Summ!E1091="",0,[1]Summ!E1091)</f>
        <v>2301</v>
      </c>
      <c r="C56" s="217">
        <f>IF([1]Summ!F1091="",0,[1]Summ!F1091)</f>
        <v>0</v>
      </c>
      <c r="D56" s="38">
        <f t="shared" si="68"/>
        <v>2301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2301</v>
      </c>
      <c r="J56" s="38">
        <f t="shared" si="71"/>
        <v>2301</v>
      </c>
      <c r="K56" s="40">
        <f t="shared" si="72"/>
        <v>5.408899649749653E-2</v>
      </c>
      <c r="L56" s="22">
        <f t="shared" si="73"/>
        <v>5.408899649749653E-2</v>
      </c>
      <c r="M56" s="24">
        <f t="shared" si="74"/>
        <v>5.408899649749653E-2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575.25</v>
      </c>
      <c r="AB56" s="116">
        <v>0.25</v>
      </c>
      <c r="AC56" s="147">
        <f t="shared" si="66"/>
        <v>575.25</v>
      </c>
      <c r="AD56" s="116">
        <v>0.25</v>
      </c>
      <c r="AE56" s="147">
        <f t="shared" si="67"/>
        <v>575.25</v>
      </c>
      <c r="AF56" s="122">
        <f t="shared" si="57"/>
        <v>0.25</v>
      </c>
      <c r="AG56" s="147">
        <f t="shared" si="61"/>
        <v>575.25</v>
      </c>
      <c r="AH56" s="123">
        <f t="shared" si="62"/>
        <v>1</v>
      </c>
      <c r="AI56" s="112">
        <f t="shared" si="62"/>
        <v>2301</v>
      </c>
      <c r="AJ56" s="148">
        <f t="shared" si="63"/>
        <v>1150.5</v>
      </c>
      <c r="AK56" s="147">
        <f t="shared" si="64"/>
        <v>1150.5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7">
        <f>IF([1]Summ!E1092="",0,[1]Summ!E1092)</f>
        <v>850</v>
      </c>
      <c r="C57" s="217">
        <f>IF([1]Summ!F1092="",0,[1]Summ!F1092)</f>
        <v>0</v>
      </c>
      <c r="D57" s="38">
        <f t="shared" si="68"/>
        <v>850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850</v>
      </c>
      <c r="J57" s="38">
        <f t="shared" si="71"/>
        <v>850</v>
      </c>
      <c r="K57" s="40">
        <f t="shared" si="72"/>
        <v>1.9980724477562821E-2</v>
      </c>
      <c r="L57" s="22">
        <f t="shared" si="73"/>
        <v>1.9980724477562821E-2</v>
      </c>
      <c r="M57" s="24">
        <f t="shared" si="74"/>
        <v>1.9980724477562821E-2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212.5</v>
      </c>
      <c r="AB57" s="116">
        <v>0.25</v>
      </c>
      <c r="AC57" s="147">
        <f t="shared" si="66"/>
        <v>212.5</v>
      </c>
      <c r="AD57" s="116">
        <v>0.25</v>
      </c>
      <c r="AE57" s="147">
        <f t="shared" si="67"/>
        <v>212.5</v>
      </c>
      <c r="AF57" s="122">
        <f t="shared" si="57"/>
        <v>0.25</v>
      </c>
      <c r="AG57" s="147">
        <f t="shared" si="61"/>
        <v>212.5</v>
      </c>
      <c r="AH57" s="123">
        <f t="shared" si="62"/>
        <v>1</v>
      </c>
      <c r="AI57" s="112">
        <f t="shared" si="62"/>
        <v>850</v>
      </c>
      <c r="AJ57" s="148">
        <f t="shared" si="63"/>
        <v>425</v>
      </c>
      <c r="AK57" s="147">
        <f t="shared" si="64"/>
        <v>425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-633</v>
      </c>
      <c r="D65" s="42">
        <f>SUM(D37:D64)</f>
        <v>41908</v>
      </c>
      <c r="E65" s="32"/>
      <c r="F65" s="32"/>
      <c r="G65" s="32"/>
      <c r="H65" s="31"/>
      <c r="I65" s="39">
        <f>SUM(I37:I64)</f>
        <v>41908</v>
      </c>
      <c r="J65" s="39">
        <f>SUM(J37:J64)</f>
        <v>42519.329423301344</v>
      </c>
      <c r="K65" s="40">
        <f>SUM(K37:K64)</f>
        <v>1</v>
      </c>
      <c r="L65" s="22">
        <f>SUM(L37:L64)</f>
        <v>1</v>
      </c>
      <c r="M65" s="24">
        <f>SUM(M37:M64)</f>
        <v>0.99949059550319319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3761.1635294149792</v>
      </c>
      <c r="AB65" s="137"/>
      <c r="AC65" s="153">
        <f>SUM(AC37:AC64)</f>
        <v>3536.0596540375709</v>
      </c>
      <c r="AD65" s="137"/>
      <c r="AE65" s="153">
        <f>SUM(AE37:AE64)</f>
        <v>1376.834727510281</v>
      </c>
      <c r="AF65" s="137"/>
      <c r="AG65" s="153">
        <f>SUM(AG37:AG64)</f>
        <v>1205.2715123385119</v>
      </c>
      <c r="AH65" s="137"/>
      <c r="AI65" s="153">
        <f>SUM(AI37:AI64)</f>
        <v>9879.3294233013421</v>
      </c>
      <c r="AJ65" s="153">
        <f>SUM(AJ37:AJ64)</f>
        <v>7297.2231834525501</v>
      </c>
      <c r="AK65" s="153">
        <f>SUM(AK37:AK64)</f>
        <v>2582.1062398487929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15044.654117659917</v>
      </c>
      <c r="J70" s="51">
        <f t="shared" ref="J70:J77" si="76">J124*I$83</f>
        <v>15044.654117659917</v>
      </c>
      <c r="K70" s="40">
        <f>B70/B$76</f>
        <v>0.35365069268846322</v>
      </c>
      <c r="L70" s="22">
        <f t="shared" ref="L70:L75" si="77">(L124*G$37*F$9/F$7)/B$130</f>
        <v>0.35365069268846322</v>
      </c>
      <c r="M70" s="24">
        <f>J70/B$76</f>
        <v>0.35365069268846328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3761.1635294149792</v>
      </c>
      <c r="AB70" s="116">
        <v>0.25</v>
      </c>
      <c r="AC70" s="147">
        <f>$J70*AB70</f>
        <v>3761.1635294149792</v>
      </c>
      <c r="AD70" s="116">
        <v>0.25</v>
      </c>
      <c r="AE70" s="147">
        <f>$J70*AD70</f>
        <v>3761.1635294149792</v>
      </c>
      <c r="AF70" s="122">
        <f>1-SUM(Z70,AB70,AD70)</f>
        <v>0.25</v>
      </c>
      <c r="AG70" s="147">
        <f>$J70*AF70</f>
        <v>3761.1635294149792</v>
      </c>
      <c r="AH70" s="155">
        <f>SUM(Z70,AB70,AD70,AF70)</f>
        <v>1</v>
      </c>
      <c r="AI70" s="147">
        <f>SUM(AA70,AC70,AE70,AG70)</f>
        <v>15044.654117659917</v>
      </c>
      <c r="AJ70" s="148">
        <f>(AA70+AC70)</f>
        <v>7522.3270588299583</v>
      </c>
      <c r="AK70" s="147">
        <f>(AE70+AG70)</f>
        <v>7522.3270588299583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13918.666666666668</v>
      </c>
      <c r="J71" s="51">
        <f t="shared" si="76"/>
        <v>13918.666666666668</v>
      </c>
      <c r="K71" s="40">
        <f t="shared" ref="K71:K72" si="79">B71/B$76</f>
        <v>0.32718240442553459</v>
      </c>
      <c r="L71" s="22">
        <f t="shared" si="77"/>
        <v>0.32718240442553459</v>
      </c>
      <c r="M71" s="24">
        <f t="shared" ref="M71:M72" si="80">J71/B$76</f>
        <v>0.32718240442553459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10580.931331526161</v>
      </c>
      <c r="K72" s="40">
        <f t="shared" si="79"/>
        <v>0.65217084694765048</v>
      </c>
      <c r="L72" s="22">
        <f t="shared" si="77"/>
        <v>0.25039778174826582</v>
      </c>
      <c r="M72" s="24">
        <f t="shared" si="80"/>
        <v>0.24872314547204252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8.6152182600314986E-2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329.84999999999997</v>
      </c>
      <c r="AB73" s="116">
        <v>0.09</v>
      </c>
      <c r="AC73" s="147">
        <f>$H$73*$B$73*AB73</f>
        <v>329.84999999999997</v>
      </c>
      <c r="AD73" s="116">
        <v>0.23</v>
      </c>
      <c r="AE73" s="147">
        <f>$H$73*$B$73*AD73</f>
        <v>842.95</v>
      </c>
      <c r="AF73" s="122">
        <f>1-SUM(Z73,AB73,AD73)</f>
        <v>0.59</v>
      </c>
      <c r="AG73" s="147">
        <f>$H$73*$B$73*AF73</f>
        <v>2162.35</v>
      </c>
      <c r="AH73" s="155">
        <f>SUM(Z73,AB73,AD73,AF73)</f>
        <v>1</v>
      </c>
      <c r="AI73" s="147">
        <f>SUM(AA73,AC73,AE73,AG73)</f>
        <v>3665</v>
      </c>
      <c r="AJ73" s="148">
        <f>(AA73+AC73)</f>
        <v>659.69999999999993</v>
      </c>
      <c r="AK73" s="147">
        <f>(AE73+AG73)</f>
        <v>3005.3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2925.5071823204421</v>
      </c>
      <c r="C74" s="46"/>
      <c r="D74" s="38"/>
      <c r="E74" s="32"/>
      <c r="F74" s="32"/>
      <c r="G74" s="32"/>
      <c r="H74" s="31"/>
      <c r="I74" s="39">
        <f>I128*I$83</f>
        <v>26863.345882340091</v>
      </c>
      <c r="J74" s="51">
        <f t="shared" si="76"/>
        <v>2975.0773074485992</v>
      </c>
      <c r="K74" s="40">
        <f>B74/B$76</f>
        <v>6.8769121137736353E-2</v>
      </c>
      <c r="L74" s="22">
        <f t="shared" si="77"/>
        <v>6.8769121137736339E-2</v>
      </c>
      <c r="M74" s="24">
        <f>J74/B$76</f>
        <v>6.9934352917152845E-2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-225.10387537740826</v>
      </c>
      <c r="AD74" s="156"/>
      <c r="AE74" s="147">
        <f>AE30*$I$83/4</f>
        <v>-2384.3288019046981</v>
      </c>
      <c r="AF74" s="156"/>
      <c r="AG74" s="147">
        <f>AG30*$I$83/4</f>
        <v>-2555.8920170764673</v>
      </c>
      <c r="AH74" s="155"/>
      <c r="AI74" s="147">
        <f>SUM(AA74,AC74,AE74,AG74)</f>
        <v>-5165.3246943585737</v>
      </c>
      <c r="AJ74" s="148">
        <f>(AA74+AC74)</f>
        <v>-225.10387537740826</v>
      </c>
      <c r="AK74" s="147">
        <f>(AE74+AG74)</f>
        <v>-4940.2208189811654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41908.000000000007</v>
      </c>
      <c r="J76" s="51">
        <f t="shared" si="76"/>
        <v>42519.329423301344</v>
      </c>
      <c r="K76" s="40">
        <f>SUM(K70:K75)</f>
        <v>1.4879252477996996</v>
      </c>
      <c r="L76" s="22">
        <f>SUM(L70:L75)</f>
        <v>1</v>
      </c>
      <c r="M76" s="24">
        <f>SUM(M70:M75)</f>
        <v>0.9994905955031933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3761.1635294149792</v>
      </c>
      <c r="AB76" s="137"/>
      <c r="AC76" s="153">
        <f>AC65</f>
        <v>3536.0596540375709</v>
      </c>
      <c r="AD76" s="137"/>
      <c r="AE76" s="153">
        <f>AE65</f>
        <v>1376.834727510281</v>
      </c>
      <c r="AF76" s="137"/>
      <c r="AG76" s="153">
        <f>AG65</f>
        <v>1205.2715123385119</v>
      </c>
      <c r="AH76" s="137"/>
      <c r="AI76" s="153">
        <f>SUM(AA76,AC76,AE76,AG76)</f>
        <v>9879.3294233013421</v>
      </c>
      <c r="AJ76" s="154">
        <f>SUM(AA76,AC76)</f>
        <v>7297.2231834525501</v>
      </c>
      <c r="AK76" s="154">
        <f>SUM(AE76,AG76)</f>
        <v>2582.1062398487929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13918.666666666668</v>
      </c>
      <c r="J77" s="100">
        <f t="shared" si="76"/>
        <v>0</v>
      </c>
      <c r="K77" s="40"/>
      <c r="L77" s="22">
        <f>-(L131*G$37*F$9/F$7)/B$130</f>
        <v>-7.6784622677268738E-2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225.10387537740837</v>
      </c>
      <c r="AD77" s="112"/>
      <c r="AE77" s="111">
        <f>AE31*$I$83/4</f>
        <v>2390.4524384193614</v>
      </c>
      <c r="AF77" s="112"/>
      <c r="AG77" s="111">
        <f>AG31*$I$83/4</f>
        <v>2629.7807280463362</v>
      </c>
      <c r="AH77" s="110"/>
      <c r="AI77" s="154">
        <f>SUM(AA77,AC77,AE77,AG77)</f>
        <v>5245.3370418431059</v>
      </c>
      <c r="AJ77" s="153">
        <f>SUM(AA77,AC77)</f>
        <v>225.10387537740837</v>
      </c>
      <c r="AK77" s="160">
        <f>SUM(AE77,AG77)</f>
        <v>5020.2331664656976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-225.10387537740826</v>
      </c>
      <c r="AD79" s="112"/>
      <c r="AE79" s="112">
        <f>AC79-AC74+AE65-AE70</f>
        <v>-2384.3288019046981</v>
      </c>
      <c r="AF79" s="112"/>
      <c r="AG79" s="112">
        <f>AE79-AE74+AG65-AG70</f>
        <v>-2555.8920170764673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11800.053522594295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11800.053522594295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2950.0133806485737</v>
      </c>
      <c r="AB83" s="112"/>
      <c r="AC83" s="165">
        <f>$I$83*AB82/4</f>
        <v>2950.0133806485737</v>
      </c>
      <c r="AD83" s="112"/>
      <c r="AE83" s="165">
        <f>$I$83*AD82/4</f>
        <v>2950.0133806485737</v>
      </c>
      <c r="AF83" s="112"/>
      <c r="AG83" s="165">
        <f>$I$83*AF82/4</f>
        <v>2950.0133806485737</v>
      </c>
      <c r="AH83" s="165">
        <f>SUM(AA83,AC83,AE83,AG83)</f>
        <v>11800.053522594295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21342.094673659951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21342.094673659951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0.33898151329067716</v>
      </c>
      <c r="C91" s="60">
        <f t="shared" si="82"/>
        <v>0</v>
      </c>
      <c r="D91" s="24">
        <f>SUM(B91,C91)</f>
        <v>0.33898151329067716</v>
      </c>
      <c r="H91" s="24">
        <f>(E37*F37/G37*F$7/F$9)</f>
        <v>1</v>
      </c>
      <c r="I91" s="22">
        <f t="shared" ref="I91" si="83">(D91*H91)</f>
        <v>0.33898151329067716</v>
      </c>
      <c r="J91" s="24">
        <f>IF(I$32&lt;=1+I$131,I91,L91+J$33*(I91-L91))</f>
        <v>0.33898151329067716</v>
      </c>
      <c r="K91" s="22">
        <f t="shared" ref="K91" si="84">IF(B91="",0,B91)</f>
        <v>0.33898151329067716</v>
      </c>
      <c r="L91" s="22">
        <f t="shared" ref="L91" si="85">(K91*H91)</f>
        <v>0.33898151329067716</v>
      </c>
      <c r="M91" s="231">
        <f t="shared" si="81"/>
        <v>0.33898151329067716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5.0847226993601578E-2</v>
      </c>
      <c r="C92" s="60">
        <f t="shared" si="82"/>
        <v>0</v>
      </c>
      <c r="D92" s="24">
        <f t="shared" ref="D92:D118" si="87">SUM(B92,C92)</f>
        <v>5.0847226993601578E-2</v>
      </c>
      <c r="H92" s="24">
        <f t="shared" ref="H92:H118" si="88">(E38*F38/G38*F$7/F$9)</f>
        <v>1</v>
      </c>
      <c r="I92" s="22">
        <f t="shared" ref="I92:I118" si="89">(D92*H92)</f>
        <v>5.0847226993601578E-2</v>
      </c>
      <c r="J92" s="24">
        <f t="shared" ref="J92:J118" si="90">IF(I$32&lt;=1+I$131,I92,L92+J$33*(I92-L92))</f>
        <v>5.0847226993601578E-2</v>
      </c>
      <c r="K92" s="22">
        <f t="shared" ref="K92:K118" si="91">IF(B92="",0,B92)</f>
        <v>5.0847226993601578E-2</v>
      </c>
      <c r="L92" s="22">
        <f t="shared" ref="L92:L118" si="92">(K92*H92)</f>
        <v>5.0847226993601578E-2</v>
      </c>
      <c r="M92" s="231">
        <f t="shared" ref="M92:M118" si="93">(J92)</f>
        <v>5.0847226993601578E-2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Chicken/ duck sales: no. sold</v>
      </c>
      <c r="B93" s="60">
        <f t="shared" si="82"/>
        <v>2.1101599202344654E-2</v>
      </c>
      <c r="C93" s="60">
        <f t="shared" si="82"/>
        <v>0</v>
      </c>
      <c r="D93" s="24">
        <f t="shared" si="87"/>
        <v>2.1101599202344654E-2</v>
      </c>
      <c r="H93" s="24">
        <f t="shared" si="88"/>
        <v>1</v>
      </c>
      <c r="I93" s="22">
        <f t="shared" si="89"/>
        <v>2.1101599202344654E-2</v>
      </c>
      <c r="J93" s="24">
        <f t="shared" si="90"/>
        <v>2.1101599202344654E-2</v>
      </c>
      <c r="K93" s="22">
        <f t="shared" si="91"/>
        <v>2.1101599202344654E-2</v>
      </c>
      <c r="L93" s="22">
        <f t="shared" si="92"/>
        <v>2.1101599202344654E-2</v>
      </c>
      <c r="M93" s="231">
        <f t="shared" si="93"/>
        <v>2.1101599202344654E-2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Beans: kg produced</v>
      </c>
      <c r="B95" s="60">
        <f t="shared" si="82"/>
        <v>1.6949075664533859E-2</v>
      </c>
      <c r="C95" s="60">
        <f t="shared" si="82"/>
        <v>2.2881252147120709E-2</v>
      </c>
      <c r="D95" s="24">
        <f t="shared" si="87"/>
        <v>3.9830327811654569E-2</v>
      </c>
      <c r="H95" s="24">
        <f t="shared" si="88"/>
        <v>1</v>
      </c>
      <c r="I95" s="22">
        <f t="shared" si="89"/>
        <v>3.9830327811654569E-2</v>
      </c>
      <c r="J95" s="24">
        <f t="shared" si="90"/>
        <v>1.7732408886675252E-2</v>
      </c>
      <c r="K95" s="22">
        <f t="shared" si="91"/>
        <v>1.6949075664533859E-2</v>
      </c>
      <c r="L95" s="22">
        <f t="shared" si="92"/>
        <v>1.6949075664533859E-2</v>
      </c>
      <c r="M95" s="231">
        <f t="shared" si="93"/>
        <v>1.7732408886675252E-2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Amadumbe: kg produced</v>
      </c>
      <c r="B96" s="60">
        <f t="shared" si="82"/>
        <v>5.5762458936316393E-2</v>
      </c>
      <c r="C96" s="60">
        <f t="shared" si="82"/>
        <v>-5.5762458936316393E-2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5.3853446861616257E-2</v>
      </c>
      <c r="K96" s="22">
        <f t="shared" si="91"/>
        <v>5.5762458936316393E-2</v>
      </c>
      <c r="L96" s="22">
        <f t="shared" si="92"/>
        <v>5.5762458936316393E-2</v>
      </c>
      <c r="M96" s="231">
        <f t="shared" si="93"/>
        <v>5.3853446861616257E-2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Potatoes: kg produced</v>
      </c>
      <c r="B97" s="60">
        <f t="shared" si="82"/>
        <v>2.5423613496800789E-2</v>
      </c>
      <c r="C97" s="60">
        <f t="shared" si="82"/>
        <v>-2.5423613496800789E-2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2.4553243249977021E-2</v>
      </c>
      <c r="K97" s="22">
        <f t="shared" si="91"/>
        <v>2.5423613496800789E-2</v>
      </c>
      <c r="L97" s="22">
        <f t="shared" si="92"/>
        <v>2.5423613496800789E-2</v>
      </c>
      <c r="M97" s="231">
        <f t="shared" si="93"/>
        <v>2.4553243249977021E-2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kg produced</v>
      </c>
      <c r="B98" s="60">
        <f t="shared" si="82"/>
        <v>4.7457411860694805E-2</v>
      </c>
      <c r="C98" s="60">
        <f t="shared" si="82"/>
        <v>-4.7457411860694805E-2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4.5832720733290436E-2</v>
      </c>
      <c r="K98" s="22">
        <f t="shared" si="91"/>
        <v>4.7457411860694805E-2</v>
      </c>
      <c r="L98" s="22">
        <f t="shared" si="92"/>
        <v>4.7457411860694805E-2</v>
      </c>
      <c r="M98" s="231">
        <f t="shared" si="93"/>
        <v>4.5832720733290436E-2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Other crop: Cabbage</v>
      </c>
      <c r="B99" s="60">
        <f t="shared" si="82"/>
        <v>1.1440626073560355E-2</v>
      </c>
      <c r="C99" s="60">
        <f t="shared" si="82"/>
        <v>-1.1440626073560355E-2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1.1048959462489658E-2</v>
      </c>
      <c r="K99" s="22">
        <f t="shared" si="91"/>
        <v>1.1440626073560355E-2</v>
      </c>
      <c r="L99" s="22">
        <f t="shared" si="92"/>
        <v>1.1440626073560355E-2</v>
      </c>
      <c r="M99" s="231">
        <f t="shared" si="93"/>
        <v>1.1048959462489658E-2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Spinach: no produced</v>
      </c>
      <c r="B100" s="60">
        <f t="shared" si="82"/>
        <v>4.067778159488126E-3</v>
      </c>
      <c r="C100" s="60">
        <f t="shared" si="82"/>
        <v>0</v>
      </c>
      <c r="D100" s="24">
        <f t="shared" si="87"/>
        <v>4.067778159488126E-3</v>
      </c>
      <c r="H100" s="24">
        <f t="shared" si="88"/>
        <v>1</v>
      </c>
      <c r="I100" s="22">
        <f t="shared" si="89"/>
        <v>4.067778159488126E-3</v>
      </c>
      <c r="J100" s="24">
        <f t="shared" si="90"/>
        <v>4.067778159488126E-3</v>
      </c>
      <c r="K100" s="22">
        <f t="shared" si="91"/>
        <v>4.067778159488126E-3</v>
      </c>
      <c r="L100" s="22">
        <f t="shared" si="92"/>
        <v>4.067778159488126E-3</v>
      </c>
      <c r="M100" s="231">
        <f t="shared" si="93"/>
        <v>4.067778159488126E-3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cashcrop: sugar cane (tons)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WILD FOODS -- see worksheet Data 3</v>
      </c>
      <c r="B102" s="60">
        <f t="shared" si="82"/>
        <v>0</v>
      </c>
      <c r="C102" s="60">
        <f t="shared" si="82"/>
        <v>6.3559033742001975E-2</v>
      </c>
      <c r="D102" s="24">
        <f t="shared" si="87"/>
        <v>6.3559033742001975E-2</v>
      </c>
      <c r="H102" s="24">
        <f t="shared" si="88"/>
        <v>1</v>
      </c>
      <c r="I102" s="22">
        <f t="shared" si="89"/>
        <v>6.3559033742001975E-2</v>
      </c>
      <c r="J102" s="24">
        <f t="shared" si="90"/>
        <v>2.1759256170594257E-3</v>
      </c>
      <c r="K102" s="22">
        <f t="shared" si="91"/>
        <v>0</v>
      </c>
      <c r="L102" s="22">
        <f t="shared" si="92"/>
        <v>0</v>
      </c>
      <c r="M102" s="231">
        <f t="shared" si="93"/>
        <v>2.1759256170594257E-3</v>
      </c>
      <c r="N102" s="233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Agricultural cash income -- see Data2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31">
        <f t="shared" si="93"/>
        <v>0</v>
      </c>
      <c r="N103" s="233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Domestic work cash income -- see Data2</v>
      </c>
      <c r="B104" s="60">
        <f t="shared" si="82"/>
        <v>0</v>
      </c>
      <c r="C104" s="60">
        <f t="shared" si="82"/>
        <v>0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0</v>
      </c>
      <c r="K104" s="22">
        <f t="shared" si="91"/>
        <v>0</v>
      </c>
      <c r="L104" s="22">
        <f t="shared" si="92"/>
        <v>0</v>
      </c>
      <c r="M104" s="231">
        <f t="shared" si="93"/>
        <v>0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Formal Employment (conservancies, etc.)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Small business -- see Data2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Social development -- see Data2</v>
      </c>
      <c r="B107" s="60">
        <f t="shared" si="82"/>
        <v>2.7660891484519259</v>
      </c>
      <c r="C107" s="60">
        <f t="shared" si="82"/>
        <v>0</v>
      </c>
      <c r="D107" s="24">
        <f t="shared" si="87"/>
        <v>2.7660891484519259</v>
      </c>
      <c r="H107" s="24">
        <f t="shared" si="88"/>
        <v>1</v>
      </c>
      <c r="I107" s="22">
        <f t="shared" si="89"/>
        <v>2.7660891484519259</v>
      </c>
      <c r="J107" s="24">
        <f t="shared" si="90"/>
        <v>2.7660891484519259</v>
      </c>
      <c r="K107" s="22">
        <f t="shared" si="91"/>
        <v>2.7660891484519259</v>
      </c>
      <c r="L107" s="22">
        <f t="shared" si="92"/>
        <v>2.7660891484519259</v>
      </c>
      <c r="M107" s="231">
        <f t="shared" si="93"/>
        <v>2.7660891484519259</v>
      </c>
      <c r="N107" s="233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Public works -- see Data2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Gifts/social support: type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Other income: e.g. Credit (cotton loans)</v>
      </c>
      <c r="B110" s="60">
        <f t="shared" si="82"/>
        <v>0.19499911552046204</v>
      </c>
      <c r="C110" s="60">
        <f t="shared" si="82"/>
        <v>0</v>
      </c>
      <c r="D110" s="24">
        <f t="shared" si="87"/>
        <v>0.19499911552046204</v>
      </c>
      <c r="H110" s="24">
        <f t="shared" si="88"/>
        <v>1</v>
      </c>
      <c r="I110" s="22">
        <f t="shared" si="89"/>
        <v>0.19499911552046204</v>
      </c>
      <c r="J110" s="24">
        <f t="shared" si="90"/>
        <v>0.19499911552046204</v>
      </c>
      <c r="K110" s="22">
        <f t="shared" si="91"/>
        <v>0.19499911552046204</v>
      </c>
      <c r="L110" s="22">
        <f t="shared" si="92"/>
        <v>0.19499911552046204</v>
      </c>
      <c r="M110" s="231">
        <f t="shared" si="93"/>
        <v>0.19499911552046204</v>
      </c>
      <c r="N110" s="233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Remittances: no. times per year</v>
      </c>
      <c r="B111" s="60">
        <f t="shared" si="82"/>
        <v>7.2033571574268901E-2</v>
      </c>
      <c r="C111" s="60">
        <f t="shared" si="82"/>
        <v>0</v>
      </c>
      <c r="D111" s="24">
        <f t="shared" si="87"/>
        <v>7.2033571574268901E-2</v>
      </c>
      <c r="H111" s="24">
        <f t="shared" si="88"/>
        <v>1</v>
      </c>
      <c r="I111" s="22">
        <f t="shared" si="89"/>
        <v>7.2033571574268901E-2</v>
      </c>
      <c r="J111" s="24">
        <f t="shared" si="90"/>
        <v>7.2033571574268901E-2</v>
      </c>
      <c r="K111" s="22">
        <f t="shared" si="91"/>
        <v>7.2033571574268901E-2</v>
      </c>
      <c r="L111" s="22">
        <f t="shared" si="92"/>
        <v>7.2033571574268901E-2</v>
      </c>
      <c r="M111" s="231">
        <f t="shared" si="93"/>
        <v>7.2033571574268901E-2</v>
      </c>
      <c r="N111" s="233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3.605153139224675</v>
      </c>
      <c r="C119" s="29">
        <f>SUM(C91:C118)</f>
        <v>-5.3643824478249669E-2</v>
      </c>
      <c r="D119" s="24">
        <f>SUM(D91:D118)</f>
        <v>3.5515093147464252</v>
      </c>
      <c r="E119" s="22"/>
      <c r="F119" s="2"/>
      <c r="G119" s="2"/>
      <c r="H119" s="31"/>
      <c r="I119" s="22">
        <f>SUM(I91:I118)</f>
        <v>3.5515093147464252</v>
      </c>
      <c r="J119" s="24">
        <f>SUM(J91:J118)</f>
        <v>3.6033166580038767</v>
      </c>
      <c r="K119" s="22">
        <f>SUM(K91:K118)</f>
        <v>3.605153139224675</v>
      </c>
      <c r="L119" s="22">
        <f>SUM(L91:L118)</f>
        <v>3.605153139224675</v>
      </c>
      <c r="M119" s="57">
        <f t="shared" si="81"/>
        <v>3.6033166580038767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1.274964904934794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1.274964904934794</v>
      </c>
      <c r="J124" s="241">
        <f>IF(SUMPRODUCT($B$124:$B124,$H$124:$H124)&lt;J$119,($B124*$H124),J$119)</f>
        <v>1.274964904934794</v>
      </c>
      <c r="K124" s="29">
        <f>(B124)</f>
        <v>1.274964904934794</v>
      </c>
      <c r="L124" s="29">
        <f>IF(SUMPRODUCT($B$124:$B124,$H$124:$H124)&lt;L$119,($B124*$H124),L$119)</f>
        <v>1.274964904934794</v>
      </c>
      <c r="M124" s="244">
        <f t="shared" si="94"/>
        <v>1.274964904934794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1.1795426724137932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1.1795426724137932</v>
      </c>
      <c r="J125" s="241">
        <f>IF(SUMPRODUCT($B$124:$B125,$H$124:$H125)&lt;J$119,($B125*$H125),IF(SUMPRODUCT($B$124:$B124,$H$124:$H124)&lt;J$119,J$119-SUMPRODUCT($B$124:$B124,$H$124:$H124),0))</f>
        <v>1.1795426724137932</v>
      </c>
      <c r="K125" s="29">
        <f>(B125)</f>
        <v>1.1795426724137932</v>
      </c>
      <c r="L125" s="29">
        <f>IF(SUMPRODUCT($B$124:$B125,$H$124:$H125)&lt;L$119,($B125*$H125),IF(SUMPRODUCT($B$124:$B124,$H$124:$H124)&lt;L$119,L$119-SUMPRODUCT($B$124:$B124,$H$124:$H124),0))</f>
        <v>1.1795426724137932</v>
      </c>
      <c r="M125" s="244">
        <f t="shared" si="94"/>
        <v>1.1795426724137932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2.351175776184137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0.89668502869636946</v>
      </c>
      <c r="K126" s="29">
        <f t="shared" ref="K126:K127" si="95">(B126)</f>
        <v>2.351175776184137</v>
      </c>
      <c r="L126" s="29">
        <f>IF(SUMPRODUCT($B$124:$B126,$H$124:$H126)&lt;(L$119-L$128),($B126*$H126),IF(SUMPRODUCT($B$124:$B125,$H$124:$H125)&lt;(L$119-L$128),L$119-L$128-SUMPRODUCT($B$124:$B125,$H$124:$H125),0))</f>
        <v>0.90272234892465564</v>
      </c>
      <c r="M126" s="244">
        <f t="shared" si="94"/>
        <v>0.89668502869636946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0.31059181155258297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0.31059181155258297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0.24792321295143213</v>
      </c>
      <c r="C128" s="56"/>
      <c r="D128" s="31"/>
      <c r="E128" s="2"/>
      <c r="F128" s="2"/>
      <c r="G128" s="2"/>
      <c r="H128" s="24"/>
      <c r="I128" s="29">
        <f>(I30)</f>
        <v>2.2765444098116312</v>
      </c>
      <c r="J128" s="232">
        <f>(J30)</f>
        <v>0.25212405195891985</v>
      </c>
      <c r="K128" s="29">
        <f>(B128)</f>
        <v>0.24792321295143213</v>
      </c>
      <c r="L128" s="29">
        <f>IF(L124=L119,0,(L119-L124)/(B119-B124)*K128)</f>
        <v>0.24792321295143213</v>
      </c>
      <c r="M128" s="244">
        <f t="shared" si="94"/>
        <v>0.25212405195891985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3.605153139224675</v>
      </c>
      <c r="C130" s="56"/>
      <c r="D130" s="31"/>
      <c r="E130" s="2"/>
      <c r="F130" s="2"/>
      <c r="G130" s="2"/>
      <c r="H130" s="24"/>
      <c r="I130" s="29">
        <f>(I119)</f>
        <v>3.5515093147464252</v>
      </c>
      <c r="J130" s="232">
        <f>(J119)</f>
        <v>3.6033166580038767</v>
      </c>
      <c r="K130" s="29">
        <f>(B130)</f>
        <v>3.605153139224675</v>
      </c>
      <c r="L130" s="29">
        <f>(L119)</f>
        <v>3.605153139224675</v>
      </c>
      <c r="M130" s="244">
        <f t="shared" si="94"/>
        <v>3.6033166580038767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1.1795426724137932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0.27682032348913754</v>
      </c>
      <c r="M131" s="241">
        <f>IF(I131&lt;SUM(M126:M127),0,I131-(SUM(M126:M127)))</f>
        <v>0.28285764371742372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9" priority="449" operator="equal">
      <formula>16</formula>
    </cfRule>
    <cfRule type="cellIs" dxfId="398" priority="450" operator="equal">
      <formula>15</formula>
    </cfRule>
    <cfRule type="cellIs" dxfId="397" priority="451" operator="equal">
      <formula>14</formula>
    </cfRule>
    <cfRule type="cellIs" dxfId="396" priority="452" operator="equal">
      <formula>13</formula>
    </cfRule>
    <cfRule type="cellIs" dxfId="395" priority="453" operator="equal">
      <formula>12</formula>
    </cfRule>
    <cfRule type="cellIs" dxfId="394" priority="454" operator="equal">
      <formula>11</formula>
    </cfRule>
    <cfRule type="cellIs" dxfId="393" priority="455" operator="equal">
      <formula>10</formula>
    </cfRule>
    <cfRule type="cellIs" dxfId="392" priority="456" operator="equal">
      <formula>9</formula>
    </cfRule>
    <cfRule type="cellIs" dxfId="391" priority="457" operator="equal">
      <formula>8</formula>
    </cfRule>
    <cfRule type="cellIs" dxfId="390" priority="458" operator="equal">
      <formula>7</formula>
    </cfRule>
    <cfRule type="cellIs" dxfId="389" priority="459" operator="equal">
      <formula>6</formula>
    </cfRule>
    <cfRule type="cellIs" dxfId="388" priority="460" operator="equal">
      <formula>5</formula>
    </cfRule>
    <cfRule type="cellIs" dxfId="387" priority="461" operator="equal">
      <formula>4</formula>
    </cfRule>
    <cfRule type="cellIs" dxfId="386" priority="462" operator="equal">
      <formula>3</formula>
    </cfRule>
    <cfRule type="cellIs" dxfId="385" priority="463" operator="equal">
      <formula>2</formula>
    </cfRule>
    <cfRule type="cellIs" dxfId="384" priority="464" operator="equal">
      <formula>1</formula>
    </cfRule>
  </conditionalFormatting>
  <conditionalFormatting sqref="N113:N118">
    <cfRule type="cellIs" dxfId="383" priority="193" operator="equal">
      <formula>16</formula>
    </cfRule>
    <cfRule type="cellIs" dxfId="382" priority="194" operator="equal">
      <formula>15</formula>
    </cfRule>
    <cfRule type="cellIs" dxfId="381" priority="195" operator="equal">
      <formula>14</formula>
    </cfRule>
    <cfRule type="cellIs" dxfId="380" priority="196" operator="equal">
      <formula>13</formula>
    </cfRule>
    <cfRule type="cellIs" dxfId="379" priority="197" operator="equal">
      <formula>12</formula>
    </cfRule>
    <cfRule type="cellIs" dxfId="378" priority="198" operator="equal">
      <formula>11</formula>
    </cfRule>
    <cfRule type="cellIs" dxfId="377" priority="199" operator="equal">
      <formula>10</formula>
    </cfRule>
    <cfRule type="cellIs" dxfId="376" priority="200" operator="equal">
      <formula>9</formula>
    </cfRule>
    <cfRule type="cellIs" dxfId="375" priority="201" operator="equal">
      <formula>8</formula>
    </cfRule>
    <cfRule type="cellIs" dxfId="374" priority="202" operator="equal">
      <formula>7</formula>
    </cfRule>
    <cfRule type="cellIs" dxfId="373" priority="203" operator="equal">
      <formula>6</formula>
    </cfRule>
    <cfRule type="cellIs" dxfId="372" priority="204" operator="equal">
      <formula>5</formula>
    </cfRule>
    <cfRule type="cellIs" dxfId="371" priority="205" operator="equal">
      <formula>4</formula>
    </cfRule>
    <cfRule type="cellIs" dxfId="370" priority="206" operator="equal">
      <formula>3</formula>
    </cfRule>
    <cfRule type="cellIs" dxfId="369" priority="207" operator="equal">
      <formula>2</formula>
    </cfRule>
    <cfRule type="cellIs" dxfId="368" priority="208" operator="equal">
      <formula>1</formula>
    </cfRule>
  </conditionalFormatting>
  <conditionalFormatting sqref="N112">
    <cfRule type="cellIs" dxfId="367" priority="177" operator="equal">
      <formula>16</formula>
    </cfRule>
    <cfRule type="cellIs" dxfId="366" priority="178" operator="equal">
      <formula>15</formula>
    </cfRule>
    <cfRule type="cellIs" dxfId="365" priority="179" operator="equal">
      <formula>14</formula>
    </cfRule>
    <cfRule type="cellIs" dxfId="364" priority="180" operator="equal">
      <formula>13</formula>
    </cfRule>
    <cfRule type="cellIs" dxfId="363" priority="181" operator="equal">
      <formula>12</formula>
    </cfRule>
    <cfRule type="cellIs" dxfId="362" priority="182" operator="equal">
      <formula>11</formula>
    </cfRule>
    <cfRule type="cellIs" dxfId="361" priority="183" operator="equal">
      <formula>10</formula>
    </cfRule>
    <cfRule type="cellIs" dxfId="360" priority="184" operator="equal">
      <formula>9</formula>
    </cfRule>
    <cfRule type="cellIs" dxfId="359" priority="185" operator="equal">
      <formula>8</formula>
    </cfRule>
    <cfRule type="cellIs" dxfId="358" priority="186" operator="equal">
      <formula>7</formula>
    </cfRule>
    <cfRule type="cellIs" dxfId="357" priority="187" operator="equal">
      <formula>6</formula>
    </cfRule>
    <cfRule type="cellIs" dxfId="356" priority="188" operator="equal">
      <formula>5</formula>
    </cfRule>
    <cfRule type="cellIs" dxfId="355" priority="189" operator="equal">
      <formula>4</formula>
    </cfRule>
    <cfRule type="cellIs" dxfId="354" priority="190" operator="equal">
      <formula>3</formula>
    </cfRule>
    <cfRule type="cellIs" dxfId="353" priority="191" operator="equal">
      <formula>2</formula>
    </cfRule>
    <cfRule type="cellIs" dxfId="352" priority="192" operator="equal">
      <formula>1</formula>
    </cfRule>
  </conditionalFormatting>
  <conditionalFormatting sqref="N111">
    <cfRule type="cellIs" dxfId="351" priority="49" operator="equal">
      <formula>16</formula>
    </cfRule>
    <cfRule type="cellIs" dxfId="350" priority="50" operator="equal">
      <formula>15</formula>
    </cfRule>
    <cfRule type="cellIs" dxfId="349" priority="51" operator="equal">
      <formula>14</formula>
    </cfRule>
    <cfRule type="cellIs" dxfId="348" priority="52" operator="equal">
      <formula>13</formula>
    </cfRule>
    <cfRule type="cellIs" dxfId="347" priority="53" operator="equal">
      <formula>12</formula>
    </cfRule>
    <cfRule type="cellIs" dxfId="346" priority="54" operator="equal">
      <formula>11</formula>
    </cfRule>
    <cfRule type="cellIs" dxfId="345" priority="55" operator="equal">
      <formula>10</formula>
    </cfRule>
    <cfRule type="cellIs" dxfId="344" priority="56" operator="equal">
      <formula>9</formula>
    </cfRule>
    <cfRule type="cellIs" dxfId="343" priority="57" operator="equal">
      <formula>8</formula>
    </cfRule>
    <cfRule type="cellIs" dxfId="342" priority="58" operator="equal">
      <formula>7</formula>
    </cfRule>
    <cfRule type="cellIs" dxfId="341" priority="59" operator="equal">
      <formula>6</formula>
    </cfRule>
    <cfRule type="cellIs" dxfId="340" priority="60" operator="equal">
      <formula>5</formula>
    </cfRule>
    <cfRule type="cellIs" dxfId="339" priority="61" operator="equal">
      <formula>4</formula>
    </cfRule>
    <cfRule type="cellIs" dxfId="338" priority="62" operator="equal">
      <formula>3</formula>
    </cfRule>
    <cfRule type="cellIs" dxfId="337" priority="63" operator="equal">
      <formula>2</formula>
    </cfRule>
    <cfRule type="cellIs" dxfId="336" priority="64" operator="equal">
      <formula>1</formula>
    </cfRule>
  </conditionalFormatting>
  <conditionalFormatting sqref="N91:N104">
    <cfRule type="cellIs" dxfId="335" priority="33" operator="equal">
      <formula>16</formula>
    </cfRule>
    <cfRule type="cellIs" dxfId="334" priority="34" operator="equal">
      <formula>15</formula>
    </cfRule>
    <cfRule type="cellIs" dxfId="333" priority="35" operator="equal">
      <formula>14</formula>
    </cfRule>
    <cfRule type="cellIs" dxfId="332" priority="36" operator="equal">
      <formula>13</formula>
    </cfRule>
    <cfRule type="cellIs" dxfId="331" priority="37" operator="equal">
      <formula>12</formula>
    </cfRule>
    <cfRule type="cellIs" dxfId="330" priority="38" operator="equal">
      <formula>11</formula>
    </cfRule>
    <cfRule type="cellIs" dxfId="329" priority="39" operator="equal">
      <formula>10</formula>
    </cfRule>
    <cfRule type="cellIs" dxfId="328" priority="40" operator="equal">
      <formula>9</formula>
    </cfRule>
    <cfRule type="cellIs" dxfId="327" priority="41" operator="equal">
      <formula>8</formula>
    </cfRule>
    <cfRule type="cellIs" dxfId="326" priority="42" operator="equal">
      <formula>7</formula>
    </cfRule>
    <cfRule type="cellIs" dxfId="325" priority="43" operator="equal">
      <formula>6</formula>
    </cfRule>
    <cfRule type="cellIs" dxfId="324" priority="44" operator="equal">
      <formula>5</formula>
    </cfRule>
    <cfRule type="cellIs" dxfId="323" priority="45" operator="equal">
      <formula>4</formula>
    </cfRule>
    <cfRule type="cellIs" dxfId="322" priority="46" operator="equal">
      <formula>3</formula>
    </cfRule>
    <cfRule type="cellIs" dxfId="321" priority="47" operator="equal">
      <formula>2</formula>
    </cfRule>
    <cfRule type="cellIs" dxfId="320" priority="48" operator="equal">
      <formula>1</formula>
    </cfRule>
  </conditionalFormatting>
  <conditionalFormatting sqref="N105:N110">
    <cfRule type="cellIs" dxfId="319" priority="17" operator="equal">
      <formula>16</formula>
    </cfRule>
    <cfRule type="cellIs" dxfId="318" priority="18" operator="equal">
      <formula>15</formula>
    </cfRule>
    <cfRule type="cellIs" dxfId="317" priority="19" operator="equal">
      <formula>14</formula>
    </cfRule>
    <cfRule type="cellIs" dxfId="316" priority="20" operator="equal">
      <formula>13</formula>
    </cfRule>
    <cfRule type="cellIs" dxfId="315" priority="21" operator="equal">
      <formula>12</formula>
    </cfRule>
    <cfRule type="cellIs" dxfId="314" priority="22" operator="equal">
      <formula>11</formula>
    </cfRule>
    <cfRule type="cellIs" dxfId="313" priority="23" operator="equal">
      <formula>10</formula>
    </cfRule>
    <cfRule type="cellIs" dxfId="312" priority="24" operator="equal">
      <formula>9</formula>
    </cfRule>
    <cfRule type="cellIs" dxfId="311" priority="25" operator="equal">
      <formula>8</formula>
    </cfRule>
    <cfRule type="cellIs" dxfId="310" priority="26" operator="equal">
      <formula>7</formula>
    </cfRule>
    <cfRule type="cellIs" dxfId="309" priority="27" operator="equal">
      <formula>6</formula>
    </cfRule>
    <cfRule type="cellIs" dxfId="308" priority="28" operator="equal">
      <formula>5</formula>
    </cfRule>
    <cfRule type="cellIs" dxfId="307" priority="29" operator="equal">
      <formula>4</formula>
    </cfRule>
    <cfRule type="cellIs" dxfId="306" priority="30" operator="equal">
      <formula>3</formula>
    </cfRule>
    <cfRule type="cellIs" dxfId="305" priority="31" operator="equal">
      <formula>2</formula>
    </cfRule>
    <cfRule type="cellIs" dxfId="304" priority="32" operator="equal">
      <formula>1</formula>
    </cfRule>
  </conditionalFormatting>
  <conditionalFormatting sqref="N6:N26">
    <cfRule type="cellIs" dxfId="303" priority="1" operator="equal">
      <formula>16</formula>
    </cfRule>
    <cfRule type="cellIs" dxfId="302" priority="2" operator="equal">
      <formula>15</formula>
    </cfRule>
    <cfRule type="cellIs" dxfId="301" priority="3" operator="equal">
      <formula>14</formula>
    </cfRule>
    <cfRule type="cellIs" dxfId="300" priority="4" operator="equal">
      <formula>13</formula>
    </cfRule>
    <cfRule type="cellIs" dxfId="299" priority="5" operator="equal">
      <formula>12</formula>
    </cfRule>
    <cfRule type="cellIs" dxfId="298" priority="6" operator="equal">
      <formula>11</formula>
    </cfRule>
    <cfRule type="cellIs" dxfId="297" priority="7" operator="equal">
      <formula>10</formula>
    </cfRule>
    <cfRule type="cellIs" dxfId="296" priority="8" operator="equal">
      <formula>9</formula>
    </cfRule>
    <cfRule type="cellIs" dxfId="295" priority="9" operator="equal">
      <formula>8</formula>
    </cfRule>
    <cfRule type="cellIs" dxfId="294" priority="10" operator="equal">
      <formula>7</formula>
    </cfRule>
    <cfRule type="cellIs" dxfId="293" priority="11" operator="equal">
      <formula>6</formula>
    </cfRule>
    <cfRule type="cellIs" dxfId="292" priority="12" operator="equal">
      <formula>5</formula>
    </cfRule>
    <cfRule type="cellIs" dxfId="291" priority="13" operator="equal">
      <formula>4</formula>
    </cfRule>
    <cfRule type="cellIs" dxfId="290" priority="14" operator="equal">
      <formula>3</formula>
    </cfRule>
    <cfRule type="cellIs" dxfId="289" priority="15" operator="equal">
      <formula>2</formula>
    </cfRule>
    <cfRule type="cellIs" dxfId="28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46" activePane="bottomRight" state="frozen"/>
      <selection pane="topRight" activeCell="B1" sqref="B1"/>
      <selection pane="bottomLeft" activeCell="A3" sqref="A3"/>
      <selection pane="bottomRight" activeCell="B70" sqref="B70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2.3160169453833836E-2</v>
      </c>
      <c r="J6" s="24">
        <f t="shared" ref="J6:J13" si="3">IF(I$32&lt;=1+I$131,I6,B6*H6+J$33*(I6-B6*H6))</f>
        <v>2.3160169453833836E-2</v>
      </c>
      <c r="K6" s="22">
        <f t="shared" ref="K6:K31" si="4">B6</f>
        <v>2.3160169453833836E-2</v>
      </c>
      <c r="L6" s="22">
        <f t="shared" ref="L6:L29" si="5">IF(K6="","",K6*H6)</f>
        <v>2.3160169453833836E-2</v>
      </c>
      <c r="M6" s="228">
        <f t="shared" ref="M6:M31" si="6">J6</f>
        <v>2.3160169453833836E-2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9.2640677815335346E-2</v>
      </c>
      <c r="Z6" s="156">
        <f>Poor!Z6</f>
        <v>0.17</v>
      </c>
      <c r="AA6" s="121">
        <f>$M6*Z6*4</f>
        <v>1.5748915228607011E-2</v>
      </c>
      <c r="AB6" s="156">
        <f>Poor!AB6</f>
        <v>0.17</v>
      </c>
      <c r="AC6" s="121">
        <f t="shared" ref="AC6:AC29" si="7">$M6*AB6*4</f>
        <v>1.5748915228607011E-2</v>
      </c>
      <c r="AD6" s="156">
        <f>Poor!AD6</f>
        <v>0.33</v>
      </c>
      <c r="AE6" s="121">
        <f t="shared" ref="AE6:AE29" si="8">$M6*AD6*4</f>
        <v>3.0571423679060666E-2</v>
      </c>
      <c r="AF6" s="122">
        <f>1-SUM(Z6,AB6,AD6)</f>
        <v>0.32999999999999996</v>
      </c>
      <c r="AG6" s="121">
        <f>$M6*AF6*4</f>
        <v>3.0571423679060659E-2</v>
      </c>
      <c r="AH6" s="123">
        <f>SUM(Z6,AB6,AD6,AF6)</f>
        <v>1</v>
      </c>
      <c r="AI6" s="184">
        <f>SUM(AA6,AC6,AE6,AG6)/4</f>
        <v>2.3160169453833836E-2</v>
      </c>
      <c r="AJ6" s="120">
        <f>(AA6+AC6)/2</f>
        <v>1.5748915228607011E-2</v>
      </c>
      <c r="AK6" s="119">
        <f>(AE6+AG6)/2</f>
        <v>3.0571423679060662E-2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8">
        <f t="shared" si="6"/>
        <v>5.8333333333333336E-3</v>
      </c>
      <c r="N7" s="233">
        <v>1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930.16778942109124</v>
      </c>
      <c r="S7" s="226">
        <f>IF($B$81=0,0,(SUMIF($N$6:$N$28,$U7,L$6:L$28)+SUMIF($N$91:$N$118,$U7,L$91:L$118))*$B$83*$H$84*Poor!$B$81/$B$81)</f>
        <v>930.16778942109124</v>
      </c>
      <c r="T7" s="226">
        <f>IF($B$81=0,0,(SUMIF($N$6:$N$28,$U7,M$6:M$28)+SUMIF($N$91:$N$118,$U7,M$91:M$118))*$B$83*$H$84*Poor!$B$81/$B$81)</f>
        <v>913.58626481786996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5.0020103184486742E-2</v>
      </c>
      <c r="J8" s="24">
        <f t="shared" si="3"/>
        <v>1.5154777665913759E-2</v>
      </c>
      <c r="K8" s="22">
        <f t="shared" si="4"/>
        <v>1.6222736167941648E-2</v>
      </c>
      <c r="L8" s="22">
        <f t="shared" si="5"/>
        <v>1.6222736167941648E-2</v>
      </c>
      <c r="M8" s="228">
        <f t="shared" si="6"/>
        <v>1.5154777665913759E-2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1017.142857142857</v>
      </c>
      <c r="S8" s="226">
        <f>IF($B$81=0,0,(SUMIF($N$6:$N$28,$U8,L$6:L$28)+SUMIF($N$91:$N$118,$U8,L$91:L$118))*$B$83*$H$84*Poor!$B$81/$B$81)</f>
        <v>1017.142857142857</v>
      </c>
      <c r="T8" s="226">
        <f>IF($B$81=0,0,(SUMIF($N$6:$N$28,$U8,M$6:M$28)+SUMIF($N$91:$N$118,$U8,M$91:M$118))*$B$83*$H$84*Poor!$B$81/$B$81)</f>
        <v>1032.6714431637636</v>
      </c>
      <c r="U8" s="227">
        <v>2</v>
      </c>
      <c r="V8" s="56"/>
      <c r="W8" s="115"/>
      <c r="X8" s="118">
        <f>Poor!X8</f>
        <v>1</v>
      </c>
      <c r="Y8" s="184">
        <f t="shared" si="9"/>
        <v>6.0619110663655038E-2</v>
      </c>
      <c r="Z8" s="125">
        <f>IF($Y8=0,0,AA8/$Y8)</f>
        <v>0.36196156527114737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2.1941788181161478E-2</v>
      </c>
      <c r="AB8" s="125">
        <f>IF($Y8=0,0,AC8/$Y8)</f>
        <v>0.43120348669707192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2.6139171878643706E-2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0.20683494803178071</v>
      </c>
      <c r="AG8" s="121">
        <f t="shared" si="11"/>
        <v>1.2538150603849853E-2</v>
      </c>
      <c r="AH8" s="123">
        <f t="shared" si="12"/>
        <v>1</v>
      </c>
      <c r="AI8" s="184">
        <f t="shared" si="13"/>
        <v>1.5154777665913759E-2</v>
      </c>
      <c r="AJ8" s="120">
        <f t="shared" si="14"/>
        <v>2.404048002990259E-2</v>
      </c>
      <c r="AK8" s="119">
        <f t="shared" si="15"/>
        <v>6.2690753019249267E-3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8">
        <f t="shared" si="6"/>
        <v>0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273.29123914759276</v>
      </c>
      <c r="S9" s="226">
        <f>IF($B$81=0,0,(SUMIF($N$6:$N$28,$U9,L$6:L$28)+SUMIF($N$91:$N$118,$U9,L$91:L$118))*$B$83*$H$84*Poor!$B$81/$B$81)</f>
        <v>273.29123914759276</v>
      </c>
      <c r="T9" s="226">
        <f>IF($B$81=0,0,(SUMIF($N$6:$N$28,$U9,M$6:M$28)+SUMIF($N$91:$N$118,$U9,M$91:M$118))*$B$83*$H$84*Poor!$B$81/$B$81)</f>
        <v>273.29123914759276</v>
      </c>
      <c r="U9" s="227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2.2984675807298301E-2</v>
      </c>
      <c r="K10" s="22">
        <f t="shared" si="4"/>
        <v>2.2725363458459352E-2</v>
      </c>
      <c r="L10" s="22">
        <f t="shared" si="5"/>
        <v>2.2725363458459352E-2</v>
      </c>
      <c r="M10" s="228">
        <f t="shared" si="6"/>
        <v>2.2984675807298301E-2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9.1938703229193203E-2</v>
      </c>
      <c r="Z10" s="125">
        <f>IF($Y10=0,0,AA10/$Y10)</f>
        <v>0.36196156527114737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3.3278276929838264E-2</v>
      </c>
      <c r="AB10" s="125">
        <f>IF($Y10=0,0,AC10/$Y10)</f>
        <v>0.43120348669707192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3.9644289394835455E-2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0.20683494803178071</v>
      </c>
      <c r="AG10" s="121">
        <f t="shared" si="11"/>
        <v>1.9016136904519487E-2</v>
      </c>
      <c r="AH10" s="123">
        <f t="shared" si="12"/>
        <v>1</v>
      </c>
      <c r="AI10" s="184">
        <f t="shared" si="13"/>
        <v>2.2984675807298304E-2</v>
      </c>
      <c r="AJ10" s="120">
        <f t="shared" si="14"/>
        <v>3.6461283162336863E-2</v>
      </c>
      <c r="AK10" s="119">
        <f t="shared" si="15"/>
        <v>9.5080684522597433E-3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1.3842666591878265E-2</v>
      </c>
      <c r="K11" s="22">
        <f t="shared" si="4"/>
        <v>1.4422700587084147E-2</v>
      </c>
      <c r="L11" s="22">
        <f t="shared" si="5"/>
        <v>1.4422700587084147E-2</v>
      </c>
      <c r="M11" s="228">
        <f t="shared" si="6"/>
        <v>1.3842666591878265E-2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9942.8571428571431</v>
      </c>
      <c r="S11" s="226">
        <f>IF($B$81=0,0,(SUMIF($N$6:$N$28,$U11,L$6:L$28)+SUMIF($N$91:$N$118,$U11,L$91:L$118))*$B$83*$H$84*Poor!$B$81/$B$81)</f>
        <v>9942.8571428571431</v>
      </c>
      <c r="T11" s="226">
        <f>IF($B$81=0,0,(SUMIF($N$6:$N$28,$U11,M$6:M$28)+SUMIF($N$91:$N$118,$U11,M$91:M$118))*$B$83*$H$84*Poor!$B$81/$B$81)</f>
        <v>10065.641311394542</v>
      </c>
      <c r="U11" s="227">
        <v>5</v>
      </c>
      <c r="V11" s="56"/>
      <c r="W11" s="115"/>
      <c r="X11" s="118">
        <f>Poor!X11</f>
        <v>1</v>
      </c>
      <c r="Y11" s="184">
        <f t="shared" si="9"/>
        <v>5.5370666367513061E-2</v>
      </c>
      <c r="Z11" s="125">
        <f>IF($Y11=0,0,AA11/$Y11)</f>
        <v>0.36196156527114742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2.0042053068491505E-2</v>
      </c>
      <c r="AB11" s="125">
        <f>IF($Y11=0,0,AC11/$Y11)</f>
        <v>0.43120348669707198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2.3876024398411928E-2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0.2068349480317806</v>
      </c>
      <c r="AG11" s="121">
        <f t="shared" si="11"/>
        <v>1.1452588900609625E-2</v>
      </c>
      <c r="AH11" s="123">
        <f t="shared" si="12"/>
        <v>1</v>
      </c>
      <c r="AI11" s="184">
        <f t="shared" si="13"/>
        <v>1.3842666591878265E-2</v>
      </c>
      <c r="AJ11" s="120">
        <f t="shared" si="14"/>
        <v>2.1959038733451716E-2</v>
      </c>
      <c r="AK11" s="119">
        <f t="shared" si="15"/>
        <v>5.7262944503048124E-3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8">
        <f t="shared" si="6"/>
        <v>6.864881693648817E-3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9">
        <f t="shared" si="6"/>
        <v>7.4533001245330006E-3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3.8539582514330473E-3</v>
      </c>
      <c r="K14" s="22">
        <f t="shared" si="4"/>
        <v>3.8704856787048565E-3</v>
      </c>
      <c r="L14" s="22">
        <f t="shared" si="5"/>
        <v>3.8704856787048565E-3</v>
      </c>
      <c r="M14" s="229">
        <f t="shared" si="6"/>
        <v>3.8539582514330473E-3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123428.57142857145</v>
      </c>
      <c r="S14" s="226">
        <f>IF($B$81=0,0,(SUMIF($N$6:$N$28,$U14,L$6:L$28)+SUMIF($N$91:$N$118,$U14,L$91:L$118))*$B$83*$H$84*Poor!$B$81/$B$81)</f>
        <v>123428.57142857145</v>
      </c>
      <c r="T14" s="226">
        <f>IF($B$81=0,0,(SUMIF($N$6:$N$28,$U14,M$6:M$28)+SUMIF($N$91:$N$118,$U14,M$91:M$118))*$B$83*$H$84*Poor!$B$81/$B$81)</f>
        <v>123428.57142857145</v>
      </c>
      <c r="U14" s="227">
        <v>8</v>
      </c>
      <c r="V14" s="56"/>
      <c r="W14" s="110"/>
      <c r="X14" s="118"/>
      <c r="Y14" s="184">
        <f>M14*4</f>
        <v>1.5415833005732189E-2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1.5415833005732189E-2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3.8539582514330473E-3</v>
      </c>
      <c r="AJ14" s="120">
        <f t="shared" si="14"/>
        <v>7.7079165028660947E-3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8">
        <f t="shared" si="6"/>
        <v>1.4346201743462017E-3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>
        <v>6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1804.2421583776522</v>
      </c>
      <c r="S18" s="226">
        <f>IF($B$81=0,0,(SUMIF($N$6:$N$28,$U18,L$6:L$28)+SUMIF($N$91:$N$118,$U18,L$91:L$118))*$B$83*$H$84*Poor!$B$81/$B$81)</f>
        <v>1804.2421583776522</v>
      </c>
      <c r="T18" s="226">
        <f>IF($B$81=0,0,(SUMIF($N$6:$N$28,$U18,M$6:M$28)+SUMIF($N$91:$N$118,$U18,M$91:M$118))*$B$83*$H$84*Poor!$B$81/$B$81)</f>
        <v>1804.2421583776522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9600</v>
      </c>
      <c r="S20" s="226">
        <f>IF($B$81=0,0,(SUMIF($N$6:$N$28,$U20,L$6:L$28)+SUMIF($N$91:$N$118,$U20,L$91:L$118))*$B$83*$H$84*Poor!$B$81/$B$81)</f>
        <v>9600</v>
      </c>
      <c r="T20" s="226">
        <f>IF($B$81=0,0,(SUMIF($N$6:$N$28,$U20,M$6:M$28)+SUMIF($N$91:$N$118,$U20,M$91:M$118))*$B$83*$H$84*Poor!$B$81/$B$81)</f>
        <v>9600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1542.8571428571427</v>
      </c>
      <c r="S21" s="226">
        <f>IF($B$81=0,0,(SUMIF($N$6:$N$28,$U21,L$6:L$28)+SUMIF($N$91:$N$118,$U21,L$91:L$118))*$B$83*$H$84*Poor!$B$81/$B$81)</f>
        <v>1542.8571428571427</v>
      </c>
      <c r="T21" s="226">
        <f>IF($B$81=0,0,(SUMIF($N$6:$N$28,$U21,M$6:M$28)+SUMIF($N$91:$N$118,$U21,M$91:M$118))*$B$83*$H$84*Poor!$B$81/$B$81)</f>
        <v>1542.8571428571427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2857.1428571428573</v>
      </c>
      <c r="S22" s="226">
        <f>IF($B$81=0,0,(SUMIF($N$6:$N$28,$U22,L$6:L$28)+SUMIF($N$91:$N$118,$U22,L$91:L$118))*$B$83*$H$84*Poor!$B$81/$B$81)</f>
        <v>2857.1428571428573</v>
      </c>
      <c r="T22" s="226">
        <f>IF($B$81=0,0,(SUMIF($N$6:$N$28,$U22,M$6:M$28)+SUMIF($N$91:$N$118,$U22,M$91:M$118))*$B$83*$H$84*Poor!$B$81/$B$81)</f>
        <v>2857.1428571428573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151396.27261551778</v>
      </c>
      <c r="S23" s="179">
        <f>SUM(S7:S22)</f>
        <v>151396.27261551778</v>
      </c>
      <c r="T23" s="179">
        <f>SUM(T7:T22)</f>
        <v>151518.00384547288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21342.094673659951</v>
      </c>
      <c r="S24" s="41">
        <f>IF($B$81=0,0,($B$124*$H$124)+1-($D$29*$H$29)-($D$28*$H$28))*$I$83*Poor!$B$81/$B$81</f>
        <v>21342.094673659951</v>
      </c>
      <c r="T24" s="41">
        <f>IF($B$81=0,0,($B$124*$H$124)+1-($D$29*$H$29)-($D$28*$H$28))*$I$83*Poor!$B$81/$B$81</f>
        <v>21342.094673659951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35260.761340326622</v>
      </c>
      <c r="S25" s="41">
        <f>IF($B$81=0,0,($B$124*$H$124)+($B$125*$H$125*$H$84)+1-($D$29*$H$29)-($D$28*$H$28))*$I$83*Poor!$B$81/$B$81</f>
        <v>35260.761340326622</v>
      </c>
      <c r="T25" s="41">
        <f>IF($B$81=0,0,($B$124*$H$124)+($B$125*$H$125*$H$84)+1-($D$29*$H$29)-($D$28*$H$28))*$I$83*Poor!$B$81/$B$81</f>
        <v>35260.761340326622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8">
        <f t="shared" si="6"/>
        <v>0.15290118429742355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63004.761340326622</v>
      </c>
      <c r="S26" s="41">
        <f>IF($B$81=0,0,($B$124*$H$124)+($B$125*$H$125*$H$84)+($B$126*$H$126*$H$84)+1-($D$29*$H$29)-($D$28*$H$28))*$I$83*Poor!$B$81/$B$81</f>
        <v>63004.761340326622</v>
      </c>
      <c r="T26" s="41">
        <f>IF($B$81=0,0,($B$124*$H$124)+($B$125*$H$125*$H$84)+($B$126*$H$126*$H$84)+1-($D$29*$H$29)-($D$28*$H$28))*$I$83*Poor!$B$81/$B$81</f>
        <v>63004.761340326622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4.4604811740236443E-2</v>
      </c>
      <c r="K27" s="22">
        <f t="shared" si="4"/>
        <v>4.3238523394413808E-2</v>
      </c>
      <c r="L27" s="22">
        <f t="shared" si="5"/>
        <v>4.3238523394413808E-2</v>
      </c>
      <c r="M27" s="230">
        <f t="shared" si="6"/>
        <v>4.4604811740236443E-2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66481.904197469485</v>
      </c>
      <c r="S27" s="41">
        <f>IF($B$81=0,0,($B$124*$H$124)+($B$125*$H$125*$H$84)+($B$126*$H$126*$H$84)+($B$127*$H$127*$H$84)+1-($D$29*$H$29)-($D$28*$H$28))*$I$83*Poor!$B$81/$B$81</f>
        <v>66481.904197469485</v>
      </c>
      <c r="T27" s="41">
        <f>IF($B$81=0,0,($B$124*$H$124)+($B$125*$H$125*$H$84)+($B$126*$H$126*$H$84)+($B$127*$H$127*$H$84)+1-($D$29*$H$29)-($D$28*$H$28))*$I$83*Poor!$B$81/$B$81</f>
        <v>66481.904197469485</v>
      </c>
      <c r="U27" s="56"/>
      <c r="V27" s="56"/>
      <c r="W27" s="110"/>
      <c r="X27" s="118"/>
      <c r="Y27" s="184">
        <f t="shared" si="9"/>
        <v>0.17841924696094577</v>
      </c>
      <c r="Z27" s="156">
        <f>Poor!Z27</f>
        <v>0.25</v>
      </c>
      <c r="AA27" s="121">
        <f t="shared" si="16"/>
        <v>4.4604811740236443E-2</v>
      </c>
      <c r="AB27" s="156">
        <f>Poor!AB27</f>
        <v>0.25</v>
      </c>
      <c r="AC27" s="121">
        <f t="shared" si="7"/>
        <v>4.4604811740236443E-2</v>
      </c>
      <c r="AD27" s="156">
        <f>Poor!AD27</f>
        <v>0.25</v>
      </c>
      <c r="AE27" s="121">
        <f t="shared" si="8"/>
        <v>4.4604811740236443E-2</v>
      </c>
      <c r="AF27" s="122">
        <f t="shared" si="10"/>
        <v>0.25</v>
      </c>
      <c r="AG27" s="121">
        <f t="shared" si="11"/>
        <v>4.4604811740236443E-2</v>
      </c>
      <c r="AH27" s="123">
        <f t="shared" si="12"/>
        <v>1</v>
      </c>
      <c r="AI27" s="184">
        <f t="shared" si="13"/>
        <v>4.4604811740236443E-2</v>
      </c>
      <c r="AJ27" s="120">
        <f t="shared" si="14"/>
        <v>4.4604811740236443E-2</v>
      </c>
      <c r="AK27" s="119">
        <f t="shared" si="15"/>
        <v>4.4604811740236443E-2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7.8209215442092153E-2</v>
      </c>
      <c r="C28" s="102">
        <f>IF([1]Summ!$I1066="",0,[1]Summ!$I1066)</f>
        <v>-7.8209215442092153E-2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8.068053803143542E-2</v>
      </c>
      <c r="K28" s="22">
        <f t="shared" si="4"/>
        <v>7.8209215442092153E-2</v>
      </c>
      <c r="L28" s="22">
        <f t="shared" si="5"/>
        <v>7.8209215442092153E-2</v>
      </c>
      <c r="M28" s="228">
        <f t="shared" si="6"/>
        <v>8.068053803143542E-2</v>
      </c>
      <c r="N28" s="233"/>
      <c r="O28" s="2"/>
      <c r="P28" s="22"/>
      <c r="V28" s="56"/>
      <c r="W28" s="110"/>
      <c r="X28" s="118"/>
      <c r="Y28" s="184">
        <f t="shared" si="9"/>
        <v>0.32272215212574168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0.16136107606287084</v>
      </c>
      <c r="AF28" s="122">
        <f t="shared" si="10"/>
        <v>0.5</v>
      </c>
      <c r="AG28" s="121">
        <f t="shared" si="11"/>
        <v>0.16136107606287084</v>
      </c>
      <c r="AH28" s="123">
        <f t="shared" si="12"/>
        <v>1</v>
      </c>
      <c r="AI28" s="184">
        <f t="shared" si="13"/>
        <v>8.068053803143542E-2</v>
      </c>
      <c r="AJ28" s="120">
        <f t="shared" si="14"/>
        <v>0</v>
      </c>
      <c r="AK28" s="119">
        <f t="shared" si="15"/>
        <v>0.16136107606287084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0.67507343035047129</v>
      </c>
      <c r="C29" s="102">
        <f>IF([1]Summ!$I1067="",0,[1]Summ!$I1067)</f>
        <v>-0.20875241273321543</v>
      </c>
      <c r="D29" s="24">
        <f t="shared" si="0"/>
        <v>0.46632101761725586</v>
      </c>
      <c r="E29" s="75">
        <f>Poor!E29</f>
        <v>1</v>
      </c>
      <c r="F29" s="22"/>
      <c r="H29" s="24">
        <f t="shared" si="1"/>
        <v>1</v>
      </c>
      <c r="I29" s="22">
        <f t="shared" si="2"/>
        <v>0.46632101761725586</v>
      </c>
      <c r="J29" s="24">
        <f>IF(I$32&lt;=1+I131,I29,B29*H29+J$33*(I29-B29*H29))</f>
        <v>0.68166977005610974</v>
      </c>
      <c r="K29" s="22">
        <f t="shared" si="4"/>
        <v>0.67507343035047129</v>
      </c>
      <c r="L29" s="22">
        <f t="shared" si="5"/>
        <v>0.67507343035047129</v>
      </c>
      <c r="M29" s="228">
        <f t="shared" si="6"/>
        <v>0.68166977005610974</v>
      </c>
      <c r="N29" s="233"/>
      <c r="P29" s="22"/>
      <c r="V29" s="56"/>
      <c r="W29" s="110"/>
      <c r="X29" s="118"/>
      <c r="Y29" s="184">
        <f t="shared" si="9"/>
        <v>2.7266790802244389</v>
      </c>
      <c r="Z29" s="156">
        <f>Poor!Z29</f>
        <v>0.25</v>
      </c>
      <c r="AA29" s="121">
        <f t="shared" si="16"/>
        <v>0.68166977005610974</v>
      </c>
      <c r="AB29" s="156">
        <f>Poor!AB29</f>
        <v>0.25</v>
      </c>
      <c r="AC29" s="121">
        <f t="shared" si="7"/>
        <v>0.68166977005610974</v>
      </c>
      <c r="AD29" s="156">
        <f>Poor!AD29</f>
        <v>0.25</v>
      </c>
      <c r="AE29" s="121">
        <f t="shared" si="8"/>
        <v>0.68166977005610974</v>
      </c>
      <c r="AF29" s="122">
        <f t="shared" si="10"/>
        <v>0.25</v>
      </c>
      <c r="AG29" s="121">
        <f t="shared" si="11"/>
        <v>0.68166977005610974</v>
      </c>
      <c r="AH29" s="123">
        <f t="shared" si="12"/>
        <v>1</v>
      </c>
      <c r="AI29" s="184">
        <f t="shared" si="13"/>
        <v>0.68166977005610974</v>
      </c>
      <c r="AJ29" s="120">
        <f t="shared" si="14"/>
        <v>0.68166977005610974</v>
      </c>
      <c r="AK29" s="119">
        <f t="shared" si="15"/>
        <v>0.68166977005610974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0.26716267995018678</v>
      </c>
      <c r="C30" s="103"/>
      <c r="D30" s="24">
        <f>(D119-B124)</f>
        <v>10.929338092138988</v>
      </c>
      <c r="E30" s="75">
        <f>Poor!E30</f>
        <v>1</v>
      </c>
      <c r="H30" s="96">
        <f>(E30*F$7/F$9)</f>
        <v>1</v>
      </c>
      <c r="I30" s="29">
        <f>IF(E30&gt;=1,I119-I124,MIN(I119-I124,B30*H30))</f>
        <v>10.929338092138988</v>
      </c>
      <c r="J30" s="235">
        <f>IF(I$32&lt;=$B$32,I30,$B$32-SUM(J6:J29))</f>
        <v>0.25813393688504904</v>
      </c>
      <c r="K30" s="22">
        <f t="shared" si="4"/>
        <v>0.26716267995018678</v>
      </c>
      <c r="L30" s="22">
        <f>IF(L124=L119,0,IF(K30="",0,(L119-L124)/(B119-B124)*K30))</f>
        <v>0.26716267995018678</v>
      </c>
      <c r="M30" s="175">
        <f t="shared" si="6"/>
        <v>0.25813393688504904</v>
      </c>
      <c r="N30" s="166" t="s">
        <v>86</v>
      </c>
      <c r="O30" s="2"/>
      <c r="P30" s="22"/>
      <c r="V30" s="56"/>
      <c r="W30" s="110"/>
      <c r="X30" s="118"/>
      <c r="Y30" s="184">
        <f>M30*4</f>
        <v>1.0325357475401962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-8.66857626846433E-2</v>
      </c>
      <c r="AE30" s="188">
        <f>IF(AE79*4/$I$84+SUM(AE6:AE29)&lt;1,AE79*4/$I$84,1-SUM(AE6:AE29))</f>
        <v>-8.9506148774680216E-2</v>
      </c>
      <c r="AF30" s="122">
        <f>IF($Y30=0,0,AG30/($Y$30))</f>
        <v>-0.14745116619324392</v>
      </c>
      <c r="AG30" s="188">
        <f>IF(AG79*4/$I$84+SUM(AG6:AG29)&lt;1,AG79*4/$I$84,1-SUM(AG6:AG29))</f>
        <v>-0.15224860011101482</v>
      </c>
      <c r="AH30" s="123">
        <f t="shared" si="12"/>
        <v>-0.23413692887788723</v>
      </c>
      <c r="AI30" s="184">
        <f t="shared" si="13"/>
        <v>-6.0438687221423759E-2</v>
      </c>
      <c r="AJ30" s="120">
        <f t="shared" si="14"/>
        <v>0</v>
      </c>
      <c r="AK30" s="119">
        <f t="shared" si="15"/>
        <v>-0.12087737444284752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-0.3185726241064728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1.3185726241064728</v>
      </c>
      <c r="C32" s="77">
        <f>SUM(C6:C31)</f>
        <v>-0.28572996281327234</v>
      </c>
      <c r="D32" s="24">
        <f>SUM(D6:D30)</f>
        <v>11.695018073482002</v>
      </c>
      <c r="E32" s="2"/>
      <c r="F32" s="2"/>
      <c r="H32" s="17"/>
      <c r="I32" s="22">
        <f>SUM(I6:I30)</f>
        <v>11.695018073482002</v>
      </c>
      <c r="J32" s="17"/>
      <c r="L32" s="22">
        <f>SUM(L6:L30)</f>
        <v>1.3185726241064728</v>
      </c>
      <c r="M32" s="23"/>
      <c r="N32" s="56"/>
      <c r="O32" s="2"/>
      <c r="P32" s="22"/>
      <c r="V32" s="56"/>
      <c r="W32" s="110"/>
      <c r="X32" s="118"/>
      <c r="Y32" s="115">
        <f>SUM(Y6:Y31)</f>
        <v>5.2742904964258912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-3.159886690300702E-2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4">B37+C37</f>
        <v>4000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4000</v>
      </c>
      <c r="J37" s="38">
        <f>J91*I$83</f>
        <v>8126.3954676120284</v>
      </c>
      <c r="K37" s="40">
        <f>(B37/B$65)</f>
        <v>6.1614294516327786E-2</v>
      </c>
      <c r="L37" s="22">
        <f t="shared" ref="L37" si="27">(K37*H37)</f>
        <v>6.1614294516327786E-2</v>
      </c>
      <c r="M37" s="24">
        <f>J37/B$65</f>
        <v>6.2587765462199851E-2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8126.3954676120284</v>
      </c>
      <c r="AH37" s="123">
        <f>SUM(Z37,AB37,AD37,AF37)</f>
        <v>1</v>
      </c>
      <c r="AI37" s="112">
        <f>SUM(AA37,AC37,AE37,AG37)</f>
        <v>8126.3954676120284</v>
      </c>
      <c r="AJ37" s="148">
        <f>(AA37+AC37)</f>
        <v>0</v>
      </c>
      <c r="AK37" s="147">
        <f>(AE37+AG37)</f>
        <v>8126.3954676120284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4"/>
        <v>1200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1200</v>
      </c>
      <c r="J38" s="38">
        <f t="shared" ref="J38:J64" si="31">J92*I$83</f>
        <v>581.04067985819574</v>
      </c>
      <c r="K38" s="40">
        <f t="shared" ref="K38:K64" si="32">(B38/B$65)</f>
        <v>4.6210720887245845E-3</v>
      </c>
      <c r="L38" s="22">
        <f t="shared" ref="L38:L64" si="33">(K38*H38)</f>
        <v>4.6210720887245845E-3</v>
      </c>
      <c r="M38" s="24">
        <f t="shared" ref="M38:M64" si="34">J38/B$65</f>
        <v>4.4750514468437754E-3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581.04067985819574</v>
      </c>
      <c r="AH38" s="123">
        <f t="shared" ref="AH38:AI58" si="36">SUM(Z38,AB38,AD38,AF38)</f>
        <v>1</v>
      </c>
      <c r="AI38" s="112">
        <f t="shared" si="36"/>
        <v>581.04067985819574</v>
      </c>
      <c r="AJ38" s="148">
        <f t="shared" ref="AJ38:AJ64" si="37">(AA38+AC38)</f>
        <v>0</v>
      </c>
      <c r="AK38" s="147">
        <f t="shared" ref="AK38:AK64" si="38">(AE38+AG38)</f>
        <v>581.04067985819574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4"/>
        <v>100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100</v>
      </c>
      <c r="J39" s="38">
        <f t="shared" si="31"/>
        <v>99.999999999999986</v>
      </c>
      <c r="K39" s="40">
        <f t="shared" si="32"/>
        <v>7.701786814540973E-4</v>
      </c>
      <c r="L39" s="22">
        <f t="shared" si="33"/>
        <v>7.701786814540973E-4</v>
      </c>
      <c r="M39" s="24">
        <f t="shared" si="34"/>
        <v>7.701786814540972E-4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0.36196156527114737</v>
      </c>
      <c r="AA39" s="147">
        <f t="shared" ref="AA39:AA64" si="39">$J39*Z39</f>
        <v>36.196156527114731</v>
      </c>
      <c r="AB39" s="122">
        <f>AB8</f>
        <v>0.43120348669707192</v>
      </c>
      <c r="AC39" s="147">
        <f t="shared" ref="AC39:AC64" si="40">$J39*AB39</f>
        <v>43.120348669707184</v>
      </c>
      <c r="AD39" s="122">
        <f>AD8</f>
        <v>0</v>
      </c>
      <c r="AE39" s="147">
        <f t="shared" ref="AE39:AE64" si="41">$J39*AD39</f>
        <v>0</v>
      </c>
      <c r="AF39" s="122">
        <f t="shared" si="28"/>
        <v>0.20683494803178071</v>
      </c>
      <c r="AG39" s="147">
        <f t="shared" si="35"/>
        <v>20.683494803178068</v>
      </c>
      <c r="AH39" s="123">
        <f t="shared" si="36"/>
        <v>1</v>
      </c>
      <c r="AI39" s="112">
        <f t="shared" si="36"/>
        <v>99.999999999999972</v>
      </c>
      <c r="AJ39" s="148">
        <f t="shared" si="37"/>
        <v>79.316505196821907</v>
      </c>
      <c r="AK39" s="147">
        <f t="shared" si="38"/>
        <v>20.683494803178068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4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0</v>
      </c>
      <c r="J40" s="38">
        <f t="shared" si="31"/>
        <v>361.05960341605243</v>
      </c>
      <c r="K40" s="40">
        <f t="shared" si="32"/>
        <v>2.6956253850893407E-3</v>
      </c>
      <c r="L40" s="22">
        <f t="shared" si="33"/>
        <v>2.6956253850893407E-3</v>
      </c>
      <c r="M40" s="24">
        <f t="shared" si="34"/>
        <v>2.7808040928531457E-3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39"/>
        <v>0</v>
      </c>
      <c r="AB40" s="122">
        <f>AB9</f>
        <v>0</v>
      </c>
      <c r="AC40" s="147">
        <f t="shared" si="40"/>
        <v>0</v>
      </c>
      <c r="AD40" s="122">
        <f>AD9</f>
        <v>0</v>
      </c>
      <c r="AE40" s="147">
        <f t="shared" si="41"/>
        <v>0</v>
      </c>
      <c r="AF40" s="122">
        <f t="shared" si="28"/>
        <v>1</v>
      </c>
      <c r="AG40" s="147">
        <f t="shared" si="35"/>
        <v>361.05960341605243</v>
      </c>
      <c r="AH40" s="123">
        <f t="shared" si="36"/>
        <v>1</v>
      </c>
      <c r="AI40" s="112">
        <f t="shared" si="36"/>
        <v>361.05960341605243</v>
      </c>
      <c r="AJ40" s="148">
        <f t="shared" si="37"/>
        <v>0</v>
      </c>
      <c r="AK40" s="147">
        <f t="shared" si="38"/>
        <v>361.05960341605243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4"/>
        <v>460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460</v>
      </c>
      <c r="J41" s="38">
        <f t="shared" si="31"/>
        <v>191.78429460521815</v>
      </c>
      <c r="K41" s="40">
        <f t="shared" si="32"/>
        <v>1.5403573629081946E-3</v>
      </c>
      <c r="L41" s="22">
        <f t="shared" si="33"/>
        <v>1.5403573629081946E-3</v>
      </c>
      <c r="M41" s="24">
        <f t="shared" si="34"/>
        <v>1.4770817514265107E-3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0.36196156527114742</v>
      </c>
      <c r="AA41" s="147">
        <f t="shared" si="39"/>
        <v>69.418543469727638</v>
      </c>
      <c r="AB41" s="122">
        <f>AB11</f>
        <v>0.43120348669707198</v>
      </c>
      <c r="AC41" s="147">
        <f t="shared" si="40"/>
        <v>82.698056527508513</v>
      </c>
      <c r="AD41" s="122">
        <f>AD11</f>
        <v>0</v>
      </c>
      <c r="AE41" s="147">
        <f t="shared" si="41"/>
        <v>0</v>
      </c>
      <c r="AF41" s="122">
        <f t="shared" si="28"/>
        <v>0.2068349480317806</v>
      </c>
      <c r="AG41" s="147">
        <f t="shared" si="35"/>
        <v>39.667694607981993</v>
      </c>
      <c r="AH41" s="123">
        <f t="shared" si="36"/>
        <v>1</v>
      </c>
      <c r="AI41" s="112">
        <f t="shared" si="36"/>
        <v>191.78429460521815</v>
      </c>
      <c r="AJ41" s="148">
        <f t="shared" si="37"/>
        <v>152.11659999723616</v>
      </c>
      <c r="AK41" s="147">
        <f t="shared" si="38"/>
        <v>39.667694607981993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288.84768273284197</v>
      </c>
      <c r="K42" s="40">
        <f t="shared" si="32"/>
        <v>2.1565003080714724E-3</v>
      </c>
      <c r="L42" s="22">
        <f t="shared" si="33"/>
        <v>2.1565003080714724E-3</v>
      </c>
      <c r="M42" s="24">
        <f t="shared" si="34"/>
        <v>2.2246432742825169E-3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72.211920683210494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144.42384136642099</v>
      </c>
      <c r="AF42" s="122">
        <f t="shared" si="28"/>
        <v>0.25</v>
      </c>
      <c r="AG42" s="147">
        <f t="shared" si="35"/>
        <v>72.211920683210494</v>
      </c>
      <c r="AH42" s="123">
        <f t="shared" si="36"/>
        <v>1</v>
      </c>
      <c r="AI42" s="112">
        <f t="shared" si="36"/>
        <v>288.84768273284197</v>
      </c>
      <c r="AJ42" s="148">
        <f t="shared" si="37"/>
        <v>72.211920683210494</v>
      </c>
      <c r="AK42" s="147">
        <f t="shared" si="38"/>
        <v>216.63576204963147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0</v>
      </c>
      <c r="K43" s="40">
        <f t="shared" si="32"/>
        <v>0</v>
      </c>
      <c r="L43" s="22">
        <f t="shared" si="33"/>
        <v>0</v>
      </c>
      <c r="M43" s="24">
        <f t="shared" si="34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0</v>
      </c>
      <c r="AB43" s="156">
        <f>Poor!AB43</f>
        <v>0.25</v>
      </c>
      <c r="AC43" s="147">
        <f t="shared" si="40"/>
        <v>0</v>
      </c>
      <c r="AD43" s="156">
        <f>Poor!AD43</f>
        <v>0.25</v>
      </c>
      <c r="AE43" s="147">
        <f t="shared" si="41"/>
        <v>0</v>
      </c>
      <c r="AF43" s="122">
        <f t="shared" si="28"/>
        <v>0.25</v>
      </c>
      <c r="AG43" s="147">
        <f t="shared" si="35"/>
        <v>0</v>
      </c>
      <c r="AH43" s="123">
        <f t="shared" si="36"/>
        <v>1</v>
      </c>
      <c r="AI43" s="112">
        <f t="shared" si="36"/>
        <v>0</v>
      </c>
      <c r="AJ43" s="148">
        <f t="shared" si="37"/>
        <v>0</v>
      </c>
      <c r="AK43" s="147">
        <f t="shared" si="38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0</v>
      </c>
      <c r="K44" s="40">
        <f t="shared" si="32"/>
        <v>0</v>
      </c>
      <c r="L44" s="22">
        <f t="shared" si="33"/>
        <v>0</v>
      </c>
      <c r="M44" s="24">
        <f t="shared" si="34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0</v>
      </c>
      <c r="AB44" s="156">
        <f>Poor!AB44</f>
        <v>0.25</v>
      </c>
      <c r="AC44" s="147">
        <f t="shared" si="40"/>
        <v>0</v>
      </c>
      <c r="AD44" s="156">
        <f>Poor!AD44</f>
        <v>0.25</v>
      </c>
      <c r="AE44" s="147">
        <f t="shared" si="41"/>
        <v>0</v>
      </c>
      <c r="AF44" s="122">
        <f t="shared" si="28"/>
        <v>0.25</v>
      </c>
      <c r="AG44" s="147">
        <f t="shared" si="35"/>
        <v>0</v>
      </c>
      <c r="AH44" s="123">
        <f t="shared" si="36"/>
        <v>1</v>
      </c>
      <c r="AI44" s="112">
        <f t="shared" si="36"/>
        <v>0</v>
      </c>
      <c r="AJ44" s="148">
        <f t="shared" si="37"/>
        <v>0</v>
      </c>
      <c r="AK44" s="147">
        <f t="shared" si="38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61.895932014180424</v>
      </c>
      <c r="K45" s="40">
        <f t="shared" si="32"/>
        <v>4.621072088724584E-4</v>
      </c>
      <c r="L45" s="22">
        <f t="shared" si="33"/>
        <v>4.621072088724584E-4</v>
      </c>
      <c r="M45" s="24">
        <f t="shared" si="34"/>
        <v>4.7670927306053931E-4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15.473983003545106</v>
      </c>
      <c r="AB45" s="156">
        <f>Poor!AB45</f>
        <v>0.25</v>
      </c>
      <c r="AC45" s="147">
        <f t="shared" si="40"/>
        <v>15.473983003545106</v>
      </c>
      <c r="AD45" s="156">
        <f>Poor!AD45</f>
        <v>0.25</v>
      </c>
      <c r="AE45" s="147">
        <f t="shared" si="41"/>
        <v>15.473983003545106</v>
      </c>
      <c r="AF45" s="122">
        <f t="shared" si="28"/>
        <v>0.25</v>
      </c>
      <c r="AG45" s="147">
        <f t="shared" si="35"/>
        <v>15.473983003545106</v>
      </c>
      <c r="AH45" s="123">
        <f t="shared" si="36"/>
        <v>1</v>
      </c>
      <c r="AI45" s="112">
        <f t="shared" si="36"/>
        <v>61.895932014180424</v>
      </c>
      <c r="AJ45" s="148">
        <f t="shared" si="37"/>
        <v>30.947966007090212</v>
      </c>
      <c r="AK45" s="147">
        <f t="shared" si="38"/>
        <v>30.947966007090212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0</v>
      </c>
      <c r="K46" s="40">
        <f t="shared" si="32"/>
        <v>0</v>
      </c>
      <c r="L46" s="22">
        <f t="shared" si="33"/>
        <v>0</v>
      </c>
      <c r="M46" s="24">
        <f t="shared" si="34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0</v>
      </c>
      <c r="AB46" s="156">
        <f>Poor!AB46</f>
        <v>0.25</v>
      </c>
      <c r="AC46" s="147">
        <f t="shared" si="40"/>
        <v>0</v>
      </c>
      <c r="AD46" s="156">
        <f>Poor!AD46</f>
        <v>0.25</v>
      </c>
      <c r="AE46" s="147">
        <f t="shared" si="41"/>
        <v>0</v>
      </c>
      <c r="AF46" s="122">
        <f t="shared" si="28"/>
        <v>0.25</v>
      </c>
      <c r="AG46" s="147">
        <f t="shared" si="35"/>
        <v>0</v>
      </c>
      <c r="AH46" s="123">
        <f t="shared" si="36"/>
        <v>1</v>
      </c>
      <c r="AI46" s="112">
        <f t="shared" si="36"/>
        <v>0</v>
      </c>
      <c r="AJ46" s="148">
        <f t="shared" si="37"/>
        <v>0</v>
      </c>
      <c r="AK46" s="147">
        <f t="shared" si="38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0</v>
      </c>
      <c r="K47" s="40">
        <f t="shared" si="32"/>
        <v>0</v>
      </c>
      <c r="L47" s="22">
        <f t="shared" si="33"/>
        <v>0</v>
      </c>
      <c r="M47" s="24">
        <f t="shared" si="34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0</v>
      </c>
      <c r="AB47" s="156">
        <f>Poor!AB47</f>
        <v>0.25</v>
      </c>
      <c r="AC47" s="147">
        <f t="shared" si="40"/>
        <v>0</v>
      </c>
      <c r="AD47" s="156">
        <f>Poor!AD47</f>
        <v>0.25</v>
      </c>
      <c r="AE47" s="147">
        <f t="shared" si="41"/>
        <v>0</v>
      </c>
      <c r="AF47" s="122">
        <f t="shared" si="28"/>
        <v>0.25</v>
      </c>
      <c r="AG47" s="147">
        <f t="shared" si="35"/>
        <v>0</v>
      </c>
      <c r="AH47" s="123">
        <f t="shared" si="36"/>
        <v>1</v>
      </c>
      <c r="AI47" s="112">
        <f t="shared" si="36"/>
        <v>0</v>
      </c>
      <c r="AJ47" s="148">
        <f t="shared" si="37"/>
        <v>0</v>
      </c>
      <c r="AK47" s="147">
        <f t="shared" si="38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4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0</v>
      </c>
      <c r="J48" s="38">
        <f t="shared" si="31"/>
        <v>0</v>
      </c>
      <c r="K48" s="40">
        <f t="shared" si="32"/>
        <v>0</v>
      </c>
      <c r="L48" s="22">
        <f t="shared" si="33"/>
        <v>0</v>
      </c>
      <c r="M48" s="24">
        <f t="shared" si="34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0</v>
      </c>
      <c r="AB48" s="156">
        <f>Poor!AB48</f>
        <v>0.25</v>
      </c>
      <c r="AC48" s="147">
        <f t="shared" si="40"/>
        <v>0</v>
      </c>
      <c r="AD48" s="156">
        <f>Poor!AD48</f>
        <v>0.25</v>
      </c>
      <c r="AE48" s="147">
        <f t="shared" si="41"/>
        <v>0</v>
      </c>
      <c r="AF48" s="122">
        <f t="shared" si="28"/>
        <v>0.25</v>
      </c>
      <c r="AG48" s="147">
        <f t="shared" si="35"/>
        <v>0</v>
      </c>
      <c r="AH48" s="123">
        <f t="shared" si="36"/>
        <v>1</v>
      </c>
      <c r="AI48" s="112">
        <f t="shared" si="36"/>
        <v>0</v>
      </c>
      <c r="AJ48" s="148">
        <f t="shared" si="37"/>
        <v>0</v>
      </c>
      <c r="AK48" s="147">
        <f t="shared" si="38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Domestic work cash income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4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0</v>
      </c>
      <c r="J50" s="38">
        <f t="shared" si="31"/>
        <v>0</v>
      </c>
      <c r="K50" s="40">
        <f t="shared" si="32"/>
        <v>0</v>
      </c>
      <c r="L50" s="22">
        <f t="shared" si="33"/>
        <v>0</v>
      </c>
      <c r="M50" s="24">
        <f t="shared" si="34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0</v>
      </c>
      <c r="AB50" s="156">
        <f>Poor!AB55</f>
        <v>0.25</v>
      </c>
      <c r="AC50" s="147">
        <f t="shared" si="40"/>
        <v>0</v>
      </c>
      <c r="AD50" s="156">
        <f>Poor!AD55</f>
        <v>0.25</v>
      </c>
      <c r="AE50" s="147">
        <f t="shared" si="41"/>
        <v>0</v>
      </c>
      <c r="AF50" s="122">
        <f t="shared" si="28"/>
        <v>0.25</v>
      </c>
      <c r="AG50" s="147">
        <f t="shared" si="35"/>
        <v>0</v>
      </c>
      <c r="AH50" s="123">
        <f t="shared" si="36"/>
        <v>1</v>
      </c>
      <c r="AI50" s="112">
        <f t="shared" si="36"/>
        <v>0</v>
      </c>
      <c r="AJ50" s="148">
        <f t="shared" si="37"/>
        <v>0</v>
      </c>
      <c r="AK50" s="147">
        <f t="shared" si="38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Formal Employment (conservancies, etc.)</v>
      </c>
      <c r="B51" s="104">
        <f>IF([1]Summ!$H1086="",0,[1]Summ!$H1086)</f>
        <v>108000</v>
      </c>
      <c r="C51" s="104">
        <f>IF([1]Summ!$I1086="",0,[1]Summ!$I1086)</f>
        <v>0</v>
      </c>
      <c r="D51" s="38">
        <f t="shared" si="24"/>
        <v>108000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108000</v>
      </c>
      <c r="J51" s="38">
        <f t="shared" si="31"/>
        <v>108000.00000000001</v>
      </c>
      <c r="K51" s="40">
        <f t="shared" si="32"/>
        <v>0.83179297597042512</v>
      </c>
      <c r="L51" s="22">
        <f t="shared" si="33"/>
        <v>0.83179297597042512</v>
      </c>
      <c r="M51" s="24">
        <f t="shared" si="34"/>
        <v>0.83179297597042523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27000.000000000004</v>
      </c>
      <c r="AB51" s="156">
        <f>Poor!AB56</f>
        <v>0.25</v>
      </c>
      <c r="AC51" s="147">
        <f t="shared" si="40"/>
        <v>27000.000000000004</v>
      </c>
      <c r="AD51" s="156">
        <f>Poor!AD56</f>
        <v>0.25</v>
      </c>
      <c r="AE51" s="147">
        <f t="shared" si="41"/>
        <v>27000.000000000004</v>
      </c>
      <c r="AF51" s="122">
        <f t="shared" si="28"/>
        <v>0.25</v>
      </c>
      <c r="AG51" s="147">
        <f t="shared" si="35"/>
        <v>27000.000000000004</v>
      </c>
      <c r="AH51" s="123">
        <f t="shared" si="36"/>
        <v>1</v>
      </c>
      <c r="AI51" s="112">
        <f t="shared" si="36"/>
        <v>108000.00000000001</v>
      </c>
      <c r="AJ51" s="148">
        <f t="shared" si="37"/>
        <v>54000.000000000007</v>
      </c>
      <c r="AK51" s="147">
        <f t="shared" si="38"/>
        <v>54000.000000000007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Small business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Social development -- see Data2</v>
      </c>
      <c r="B53" s="104">
        <f>IF([1]Summ!$H1088="",0,[1]Summ!$H1088)</f>
        <v>8400</v>
      </c>
      <c r="C53" s="104">
        <f>IF([1]Summ!$I1088="",0,[1]Summ!$I1088)</f>
        <v>0</v>
      </c>
      <c r="D53" s="38">
        <f t="shared" si="24"/>
        <v>8400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8400</v>
      </c>
      <c r="J53" s="38">
        <f t="shared" si="31"/>
        <v>8400</v>
      </c>
      <c r="K53" s="40">
        <f t="shared" si="32"/>
        <v>6.4695009242144177E-2</v>
      </c>
      <c r="L53" s="22">
        <f t="shared" si="33"/>
        <v>6.4695009242144177E-2</v>
      </c>
      <c r="M53" s="24">
        <f t="shared" si="34"/>
        <v>6.4695009242144177E-2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Public works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Gifts/social support: type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Other income: e.g. Credit (cotton loans)</v>
      </c>
      <c r="B56" s="104">
        <f>IF([1]Summ!$H1091="",0,[1]Summ!$H1091)</f>
        <v>2500</v>
      </c>
      <c r="C56" s="104">
        <f>IF([1]Summ!$I1091="",0,[1]Summ!$I1091)</f>
        <v>0</v>
      </c>
      <c r="D56" s="38">
        <f t="shared" si="24"/>
        <v>2500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2500</v>
      </c>
      <c r="J56" s="38">
        <f t="shared" si="31"/>
        <v>2500</v>
      </c>
      <c r="K56" s="40">
        <f t="shared" si="32"/>
        <v>1.9254467036352432E-2</v>
      </c>
      <c r="L56" s="22">
        <f t="shared" si="33"/>
        <v>1.9254467036352432E-2</v>
      </c>
      <c r="M56" s="24">
        <f t="shared" si="34"/>
        <v>1.9254467036352432E-2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1350</v>
      </c>
      <c r="C57" s="104">
        <f>IF([1]Summ!$I1092="",0,[1]Summ!$I1092)</f>
        <v>0</v>
      </c>
      <c r="D57" s="38">
        <f t="shared" si="24"/>
        <v>1350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1350</v>
      </c>
      <c r="J57" s="38">
        <f t="shared" si="31"/>
        <v>1349.9999999999998</v>
      </c>
      <c r="K57" s="40">
        <f t="shared" si="32"/>
        <v>1.0397412199630314E-2</v>
      </c>
      <c r="L57" s="22">
        <f t="shared" si="33"/>
        <v>1.0397412199630314E-2</v>
      </c>
      <c r="M57" s="24">
        <f t="shared" si="34"/>
        <v>1.0397412199630312E-2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126010</v>
      </c>
      <c r="J65" s="39">
        <f>SUM(J37:J64)</f>
        <v>129961.02366023853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1.0009320984306727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27193.300603683601</v>
      </c>
      <c r="AB65" s="137"/>
      <c r="AC65" s="153">
        <f>SUM(AC37:AC64)</f>
        <v>27141.292388200764</v>
      </c>
      <c r="AD65" s="137"/>
      <c r="AE65" s="153">
        <f>SUM(AE37:AE64)</f>
        <v>27159.897824369971</v>
      </c>
      <c r="AF65" s="137"/>
      <c r="AG65" s="153">
        <f>SUM(AG37:AG64)</f>
        <v>36216.532843984198</v>
      </c>
      <c r="AH65" s="137"/>
      <c r="AI65" s="153">
        <f>SUM(AI37:AI64)</f>
        <v>117711.02366023853</v>
      </c>
      <c r="AJ65" s="153">
        <f>SUM(AJ37:AJ64)</f>
        <v>54334.592991884369</v>
      </c>
      <c r="AK65" s="153">
        <f>SUM(AK37:AK64)</f>
        <v>63376.430668354165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13164.072352952426</v>
      </c>
      <c r="J70" s="51">
        <f t="shared" ref="J70:J77" si="43">J124*I$83</f>
        <v>13164.072352952426</v>
      </c>
      <c r="K70" s="40">
        <f>B70/B$76</f>
        <v>0.10138687887363236</v>
      </c>
      <c r="L70" s="22">
        <f t="shared" ref="L70:L75" si="44">(L124*G$37*F$9/F$7)/B$130</f>
        <v>0.10138687887363235</v>
      </c>
      <c r="M70" s="24">
        <f>J70/B$76</f>
        <v>0.10138687887363236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12178.833333333334</v>
      </c>
      <c r="J71" s="51">
        <f t="shared" si="43"/>
        <v>12178.833333333334</v>
      </c>
      <c r="K71" s="40">
        <f t="shared" ref="K71:K72" si="46">B71/B$76</f>
        <v>9.3798777983158763E-2</v>
      </c>
      <c r="L71" s="22">
        <f t="shared" si="44"/>
        <v>9.3798777983158763E-2</v>
      </c>
      <c r="M71" s="24">
        <f t="shared" ref="M71:M72" si="47">J71/B$76</f>
        <v>9.3798777983158763E-2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24276</v>
      </c>
      <c r="K72" s="40">
        <f t="shared" si="46"/>
        <v>0.18696857670979666</v>
      </c>
      <c r="L72" s="22">
        <f t="shared" si="44"/>
        <v>0.18696857670979666</v>
      </c>
      <c r="M72" s="24">
        <f t="shared" si="47"/>
        <v>0.18696857670979666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3042.5</v>
      </c>
      <c r="K73" s="40">
        <f>B73/B$76</f>
        <v>2.3432686383240912E-2</v>
      </c>
      <c r="L73" s="22">
        <f t="shared" si="44"/>
        <v>2.3432686383240912E-2</v>
      </c>
      <c r="M73" s="24">
        <f>J73/B$76</f>
        <v>2.3432686383240912E-2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273.82499999999999</v>
      </c>
      <c r="AB73" s="156">
        <f>Poor!AB73</f>
        <v>0.09</v>
      </c>
      <c r="AC73" s="147">
        <f>$H$73*$B$73*AB73</f>
        <v>273.82499999999999</v>
      </c>
      <c r="AD73" s="156">
        <f>Poor!AD73</f>
        <v>0.23</v>
      </c>
      <c r="AE73" s="147">
        <f>$H$73*$B$73*AD73</f>
        <v>699.77499999999998</v>
      </c>
      <c r="AF73" s="156">
        <f>Poor!AF73</f>
        <v>0.59</v>
      </c>
      <c r="AG73" s="147">
        <f>$H$73*$B$73*AF73</f>
        <v>1795.0749999999998</v>
      </c>
      <c r="AH73" s="155">
        <f>SUM(Z73,AB73,AD73,AF73)</f>
        <v>1</v>
      </c>
      <c r="AI73" s="147">
        <f>SUM(AA73,AC73,AE73,AG73)</f>
        <v>3042.5</v>
      </c>
      <c r="AJ73" s="148">
        <f>(AA73+AC73)</f>
        <v>547.65</v>
      </c>
      <c r="AK73" s="147">
        <f>(AE73+AG73)</f>
        <v>2494.85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2758.4671823204417</v>
      </c>
      <c r="C74" s="39"/>
      <c r="D74" s="38"/>
      <c r="E74" s="32"/>
      <c r="F74" s="32"/>
      <c r="G74" s="32"/>
      <c r="H74" s="31"/>
      <c r="I74" s="39">
        <f>I128*I$83</f>
        <v>112845.92764704757</v>
      </c>
      <c r="J74" s="51">
        <f t="shared" si="43"/>
        <v>2665.2449873363616</v>
      </c>
      <c r="K74" s="40">
        <f>B74/B$76</f>
        <v>2.1245126173139568E-2</v>
      </c>
      <c r="L74" s="22">
        <f t="shared" si="44"/>
        <v>2.1245126173139568E-2</v>
      </c>
      <c r="M74" s="24">
        <f>J74/B$76</f>
        <v>2.0527148700988613E-2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-417.86690334898202</v>
      </c>
      <c r="AF74" s="156"/>
      <c r="AG74" s="147">
        <f>AG30*$I$84/4</f>
        <v>-710.78525820344726</v>
      </c>
      <c r="AH74" s="155"/>
      <c r="AI74" s="147">
        <f>SUM(AA74,AC74,AE74,AG74)</f>
        <v>-1128.6521615524293</v>
      </c>
      <c r="AJ74" s="148">
        <f>(AA74+AC74)</f>
        <v>0</v>
      </c>
      <c r="AK74" s="147">
        <f>(AE74+AG74)</f>
        <v>-1128.6521615524293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74420.127131393805</v>
      </c>
      <c r="C75" s="39"/>
      <c r="D75" s="38"/>
      <c r="E75" s="32"/>
      <c r="F75" s="32"/>
      <c r="G75" s="32"/>
      <c r="H75" s="31"/>
      <c r="I75" s="47"/>
      <c r="J75" s="51">
        <f t="shared" si="43"/>
        <v>74634.372986616407</v>
      </c>
      <c r="K75" s="40">
        <f>B75/B$76</f>
        <v>0.57316795387703179</v>
      </c>
      <c r="L75" s="22">
        <f t="shared" si="44"/>
        <v>0.57316795387703179</v>
      </c>
      <c r="M75" s="24">
        <f>J75/B$76</f>
        <v>0.5748180297798553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23902.282515445495</v>
      </c>
      <c r="AB75" s="158"/>
      <c r="AC75" s="149">
        <f>AA75+AC65-SUM(AC70,AC74)</f>
        <v>47752.556815408156</v>
      </c>
      <c r="AD75" s="158"/>
      <c r="AE75" s="149">
        <f>AC75+AE65-SUM(AE70,AE74)</f>
        <v>72039.303454888999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105675.60346883853</v>
      </c>
      <c r="AJ75" s="151">
        <f>AJ76-SUM(AJ70,AJ74)</f>
        <v>47752.556815408148</v>
      </c>
      <c r="AK75" s="149">
        <f>AJ75+AK76-SUM(AK70,AK74)</f>
        <v>105675.60346883854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126010</v>
      </c>
      <c r="J76" s="51">
        <f t="shared" si="43"/>
        <v>129961.02366023853</v>
      </c>
      <c r="K76" s="40">
        <f>SUM(K70:K75)</f>
        <v>1</v>
      </c>
      <c r="L76" s="22">
        <f>SUM(L70:L75)</f>
        <v>1</v>
      </c>
      <c r="M76" s="24">
        <f>SUM(M70:M75)</f>
        <v>1.0009320984306727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27193.300603683601</v>
      </c>
      <c r="AB76" s="137"/>
      <c r="AC76" s="153">
        <f>AC65</f>
        <v>27141.292388200764</v>
      </c>
      <c r="AD76" s="137"/>
      <c r="AE76" s="153">
        <f>AE65</f>
        <v>27159.897824369971</v>
      </c>
      <c r="AF76" s="137"/>
      <c r="AG76" s="153">
        <f>AG65</f>
        <v>36216.532843984198</v>
      </c>
      <c r="AH76" s="137"/>
      <c r="AI76" s="153">
        <f>SUM(AA76,AC76,AE76,AG76)</f>
        <v>117711.02366023853</v>
      </c>
      <c r="AJ76" s="154">
        <f>SUM(AA76,AC76)</f>
        <v>54334.592991884361</v>
      </c>
      <c r="AK76" s="154">
        <f>SUM(AE76,AG76)</f>
        <v>63376.430668354165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12178.833333333319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23902.282515445495</v>
      </c>
      <c r="AD78" s="112"/>
      <c r="AE78" s="112">
        <f>AC75</f>
        <v>47752.556815408156</v>
      </c>
      <c r="AF78" s="112"/>
      <c r="AG78" s="112">
        <f>AE75</f>
        <v>72039.303454888999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23902.282515445495</v>
      </c>
      <c r="AB79" s="112"/>
      <c r="AC79" s="112">
        <f>AA79-AA74+AC65-AC70</f>
        <v>47752.556815408156</v>
      </c>
      <c r="AD79" s="112"/>
      <c r="AE79" s="112">
        <f>AC79-AC74+AE65-AE70</f>
        <v>71621.436551540013</v>
      </c>
      <c r="AF79" s="112"/>
      <c r="AG79" s="112">
        <f>AE79-AE74+AG65-AG70</f>
        <v>104964.81821063509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10325.046832270007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10325.046832270007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4668.5832098631145</v>
      </c>
      <c r="AB83" s="112"/>
      <c r="AC83" s="165">
        <f>$I$84*AB82/4</f>
        <v>4668.5832098631145</v>
      </c>
      <c r="AD83" s="112"/>
      <c r="AE83" s="165">
        <f>$I$84*AD82/4</f>
        <v>4668.5832098631145</v>
      </c>
      <c r="AF83" s="112"/>
      <c r="AG83" s="165">
        <f>$I$84*AF82/4</f>
        <v>4668.5832098631145</v>
      </c>
      <c r="AH83" s="165">
        <f>SUM(AA83,AC83,AE83,AG83)</f>
        <v>18674.332839452458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18674.332839452458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18674.332839452458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0.77481488752154792</v>
      </c>
      <c r="C91" s="75">
        <f t="shared" si="49"/>
        <v>-0.38740744376077396</v>
      </c>
      <c r="D91" s="24">
        <f t="shared" ref="D91" si="50">(B91+C91)</f>
        <v>0.38740744376077396</v>
      </c>
      <c r="H91" s="24">
        <f>(E37*F37/G37*F$7/F$9)</f>
        <v>1</v>
      </c>
      <c r="I91" s="22">
        <f t="shared" ref="I91" si="51">(D91*H91)</f>
        <v>0.38740744376077396</v>
      </c>
      <c r="J91" s="24">
        <f>IF(I$32&lt;=1+I$131,I91,L91+J$33*(I91-L91))</f>
        <v>0.78705652377417878</v>
      </c>
      <c r="K91" s="22">
        <f t="shared" ref="K91" si="52">(B91)</f>
        <v>0.77481488752154792</v>
      </c>
      <c r="L91" s="22">
        <f t="shared" ref="L91" si="53">(K91*H91)</f>
        <v>0.77481488752154792</v>
      </c>
      <c r="M91" s="231">
        <f t="shared" si="48"/>
        <v>0.78705652377417878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5.8111116564116091E-2</v>
      </c>
      <c r="C92" s="75">
        <f t="shared" si="49"/>
        <v>5.8111116564116091E-2</v>
      </c>
      <c r="D92" s="24">
        <f t="shared" ref="D92:D118" si="55">(B92+C92)</f>
        <v>0.11622223312823218</v>
      </c>
      <c r="H92" s="24">
        <f t="shared" ref="H92:H118" si="56">(E38*F38/G38*F$7/F$9)</f>
        <v>1</v>
      </c>
      <c r="I92" s="22">
        <f t="shared" ref="I92:I118" si="57">(D92*H92)</f>
        <v>0.11622223312823218</v>
      </c>
      <c r="J92" s="24">
        <f t="shared" ref="J92:J118" si="58">IF(I$32&lt;=1+I$131,I92,L92+J$33*(I92-L92))</f>
        <v>5.6274871126221461E-2</v>
      </c>
      <c r="K92" s="22">
        <f t="shared" ref="K92:K118" si="59">(B92)</f>
        <v>5.8111116564116091E-2</v>
      </c>
      <c r="L92" s="22">
        <f t="shared" ref="L92:L118" si="60">(K92*H92)</f>
        <v>5.8111116564116091E-2</v>
      </c>
      <c r="M92" s="231">
        <f t="shared" ref="M92:M118" si="61">(J92)</f>
        <v>5.6274871126221461E-2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Chicken/ duck sales: no. sold</v>
      </c>
      <c r="B93" s="75">
        <f t="shared" si="49"/>
        <v>9.685186094019348E-3</v>
      </c>
      <c r="C93" s="75">
        <f t="shared" si="49"/>
        <v>0</v>
      </c>
      <c r="D93" s="24">
        <f t="shared" si="55"/>
        <v>9.685186094019348E-3</v>
      </c>
      <c r="H93" s="24">
        <f t="shared" si="56"/>
        <v>1</v>
      </c>
      <c r="I93" s="22">
        <f t="shared" si="57"/>
        <v>9.685186094019348E-3</v>
      </c>
      <c r="J93" s="24">
        <f t="shared" si="58"/>
        <v>9.685186094019348E-3</v>
      </c>
      <c r="K93" s="22">
        <f t="shared" si="59"/>
        <v>9.685186094019348E-3</v>
      </c>
      <c r="L93" s="22">
        <f t="shared" si="60"/>
        <v>9.685186094019348E-3</v>
      </c>
      <c r="M93" s="231">
        <f t="shared" si="61"/>
        <v>9.685186094019348E-3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Maize: kg produced</v>
      </c>
      <c r="B94" s="75">
        <f t="shared" si="49"/>
        <v>3.3898151329067719E-2</v>
      </c>
      <c r="C94" s="75">
        <f t="shared" si="49"/>
        <v>-3.3898151329067719E-2</v>
      </c>
      <c r="D94" s="24">
        <f t="shared" si="55"/>
        <v>0</v>
      </c>
      <c r="H94" s="24">
        <f t="shared" si="56"/>
        <v>1</v>
      </c>
      <c r="I94" s="22">
        <f t="shared" si="57"/>
        <v>0</v>
      </c>
      <c r="J94" s="24">
        <f t="shared" si="58"/>
        <v>3.4969294501172921E-2</v>
      </c>
      <c r="K94" s="22">
        <f t="shared" si="59"/>
        <v>3.3898151329067719E-2</v>
      </c>
      <c r="L94" s="22">
        <f t="shared" si="60"/>
        <v>3.3898151329067719E-2</v>
      </c>
      <c r="M94" s="231">
        <f t="shared" si="61"/>
        <v>3.4969294501172921E-2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Beans: kg produced</v>
      </c>
      <c r="B95" s="75">
        <f t="shared" si="49"/>
        <v>1.9370372188038696E-2</v>
      </c>
      <c r="C95" s="75">
        <f t="shared" si="49"/>
        <v>2.5181483844450306E-2</v>
      </c>
      <c r="D95" s="24">
        <f t="shared" si="55"/>
        <v>4.4551856032488998E-2</v>
      </c>
      <c r="H95" s="24">
        <f t="shared" si="56"/>
        <v>1</v>
      </c>
      <c r="I95" s="22">
        <f t="shared" si="57"/>
        <v>4.4551856032488998E-2</v>
      </c>
      <c r="J95" s="24">
        <f t="shared" si="58"/>
        <v>1.8574665831617689E-2</v>
      </c>
      <c r="K95" s="22">
        <f t="shared" si="59"/>
        <v>1.9370372188038696E-2</v>
      </c>
      <c r="L95" s="22">
        <f t="shared" si="60"/>
        <v>1.9370372188038696E-2</v>
      </c>
      <c r="M95" s="231">
        <f t="shared" si="61"/>
        <v>1.8574665831617689E-2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Amadumbe: kg produced</v>
      </c>
      <c r="B96" s="75">
        <f t="shared" si="49"/>
        <v>2.7118521063254176E-2</v>
      </c>
      <c r="C96" s="75">
        <f t="shared" si="49"/>
        <v>-2.7118521063254176E-2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2.7975435600938337E-2</v>
      </c>
      <c r="K96" s="22">
        <f t="shared" si="59"/>
        <v>2.7118521063254176E-2</v>
      </c>
      <c r="L96" s="22">
        <f t="shared" si="60"/>
        <v>2.7118521063254176E-2</v>
      </c>
      <c r="M96" s="231">
        <f t="shared" si="61"/>
        <v>2.7975435600938337E-2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Potatoes: kg produced</v>
      </c>
      <c r="B97" s="75">
        <f t="shared" si="49"/>
        <v>0</v>
      </c>
      <c r="C97" s="75">
        <f t="shared" si="49"/>
        <v>0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0</v>
      </c>
      <c r="K97" s="22">
        <f t="shared" si="59"/>
        <v>0</v>
      </c>
      <c r="L97" s="22">
        <f t="shared" si="60"/>
        <v>0</v>
      </c>
      <c r="M97" s="231">
        <f t="shared" si="61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Sweet Potatoes: kg produced</v>
      </c>
      <c r="B98" s="75">
        <f t="shared" si="49"/>
        <v>0</v>
      </c>
      <c r="C98" s="75">
        <f t="shared" si="49"/>
        <v>0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0</v>
      </c>
      <c r="K98" s="22">
        <f t="shared" si="59"/>
        <v>0</v>
      </c>
      <c r="L98" s="22">
        <f t="shared" si="60"/>
        <v>0</v>
      </c>
      <c r="M98" s="231">
        <f t="shared" si="61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Other crop: Cabbage</v>
      </c>
      <c r="B99" s="75">
        <f t="shared" si="49"/>
        <v>5.811111656411609E-3</v>
      </c>
      <c r="C99" s="75">
        <f t="shared" si="49"/>
        <v>-5.811111656411609E-3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5.9947362002010724E-3</v>
      </c>
      <c r="K99" s="22">
        <f t="shared" si="59"/>
        <v>5.811111656411609E-3</v>
      </c>
      <c r="L99" s="22">
        <f t="shared" si="60"/>
        <v>5.811111656411609E-3</v>
      </c>
      <c r="M99" s="231">
        <f t="shared" si="61"/>
        <v>5.9947362002010724E-3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Other crop: Spinach: no produced</v>
      </c>
      <c r="B100" s="75">
        <f t="shared" si="49"/>
        <v>0</v>
      </c>
      <c r="C100" s="75">
        <f t="shared" si="49"/>
        <v>0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0</v>
      </c>
      <c r="K100" s="22">
        <f t="shared" si="59"/>
        <v>0</v>
      </c>
      <c r="L100" s="22">
        <f t="shared" si="60"/>
        <v>0</v>
      </c>
      <c r="M100" s="231">
        <f t="shared" si="61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Other cashcrop: sugar cane (tons)</v>
      </c>
      <c r="B101" s="75">
        <f t="shared" si="49"/>
        <v>0</v>
      </c>
      <c r="C101" s="75">
        <f t="shared" si="49"/>
        <v>0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0</v>
      </c>
      <c r="K101" s="22">
        <f t="shared" si="59"/>
        <v>0</v>
      </c>
      <c r="L101" s="22">
        <f t="shared" si="60"/>
        <v>0</v>
      </c>
      <c r="M101" s="231">
        <f t="shared" si="61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WILD FOODS -- see worksheet Data 3</v>
      </c>
      <c r="B102" s="75">
        <f t="shared" si="49"/>
        <v>0</v>
      </c>
      <c r="C102" s="75">
        <f t="shared" si="49"/>
        <v>0</v>
      </c>
      <c r="D102" s="24">
        <f t="shared" si="55"/>
        <v>0</v>
      </c>
      <c r="H102" s="24">
        <f t="shared" si="56"/>
        <v>1</v>
      </c>
      <c r="I102" s="22">
        <f t="shared" si="57"/>
        <v>0</v>
      </c>
      <c r="J102" s="24">
        <f t="shared" si="58"/>
        <v>0</v>
      </c>
      <c r="K102" s="22">
        <f t="shared" si="59"/>
        <v>0</v>
      </c>
      <c r="L102" s="22">
        <f t="shared" si="60"/>
        <v>0</v>
      </c>
      <c r="M102" s="231">
        <f t="shared" si="61"/>
        <v>0</v>
      </c>
      <c r="N102" s="233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Agricultural cash income -- see Data2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Domestic work cash income -- see Data2</v>
      </c>
      <c r="B104" s="75">
        <f t="shared" si="49"/>
        <v>0</v>
      </c>
      <c r="C104" s="75">
        <f t="shared" si="49"/>
        <v>0</v>
      </c>
      <c r="D104" s="24">
        <f t="shared" si="55"/>
        <v>0</v>
      </c>
      <c r="H104" s="24">
        <f t="shared" si="56"/>
        <v>1</v>
      </c>
      <c r="I104" s="22">
        <f t="shared" si="57"/>
        <v>0</v>
      </c>
      <c r="J104" s="24">
        <f t="shared" si="58"/>
        <v>0</v>
      </c>
      <c r="K104" s="22">
        <f t="shared" si="59"/>
        <v>0</v>
      </c>
      <c r="L104" s="22">
        <f t="shared" si="60"/>
        <v>0</v>
      </c>
      <c r="M104" s="231">
        <f t="shared" si="61"/>
        <v>0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Formal Employment (conservancies, etc.)</v>
      </c>
      <c r="B105" s="75">
        <f t="shared" si="49"/>
        <v>10.460000981540897</v>
      </c>
      <c r="C105" s="75">
        <f t="shared" si="49"/>
        <v>0</v>
      </c>
      <c r="D105" s="24">
        <f t="shared" si="55"/>
        <v>10.460000981540897</v>
      </c>
      <c r="H105" s="24">
        <f t="shared" si="56"/>
        <v>1</v>
      </c>
      <c r="I105" s="22">
        <f t="shared" si="57"/>
        <v>10.460000981540897</v>
      </c>
      <c r="J105" s="24">
        <f t="shared" si="58"/>
        <v>10.460000981540897</v>
      </c>
      <c r="K105" s="22">
        <f t="shared" si="59"/>
        <v>10.460000981540897</v>
      </c>
      <c r="L105" s="22">
        <f t="shared" si="60"/>
        <v>10.460000981540897</v>
      </c>
      <c r="M105" s="231">
        <f t="shared" si="61"/>
        <v>10.460000981540897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Small business -- see Data2</v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Social development -- see Data2</v>
      </c>
      <c r="B107" s="75">
        <f t="shared" si="49"/>
        <v>0.81355563189762525</v>
      </c>
      <c r="C107" s="75">
        <f t="shared" si="49"/>
        <v>0</v>
      </c>
      <c r="D107" s="24">
        <f t="shared" si="55"/>
        <v>0.81355563189762525</v>
      </c>
      <c r="H107" s="24">
        <f t="shared" si="56"/>
        <v>1</v>
      </c>
      <c r="I107" s="22">
        <f t="shared" si="57"/>
        <v>0.81355563189762525</v>
      </c>
      <c r="J107" s="24">
        <f t="shared" si="58"/>
        <v>0.81355563189762525</v>
      </c>
      <c r="K107" s="22">
        <f t="shared" si="59"/>
        <v>0.81355563189762525</v>
      </c>
      <c r="L107" s="22">
        <f t="shared" si="60"/>
        <v>0.81355563189762525</v>
      </c>
      <c r="M107" s="231">
        <f t="shared" si="61"/>
        <v>0.81355563189762525</v>
      </c>
      <c r="N107" s="233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>Public works -- see Data2</v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>Gifts/social support: type</v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>Other income: e.g. Credit (cotton loans)</v>
      </c>
      <c r="B110" s="75">
        <f t="shared" si="49"/>
        <v>0.24212965235048373</v>
      </c>
      <c r="C110" s="75">
        <f t="shared" si="49"/>
        <v>0</v>
      </c>
      <c r="D110" s="24">
        <f t="shared" si="55"/>
        <v>0.24212965235048373</v>
      </c>
      <c r="H110" s="24">
        <f t="shared" si="56"/>
        <v>1</v>
      </c>
      <c r="I110" s="22">
        <f t="shared" si="57"/>
        <v>0.24212965235048373</v>
      </c>
      <c r="J110" s="24">
        <f t="shared" si="58"/>
        <v>0.24212965235048373</v>
      </c>
      <c r="K110" s="22">
        <f t="shared" si="59"/>
        <v>0.24212965235048373</v>
      </c>
      <c r="L110" s="22">
        <f t="shared" si="60"/>
        <v>0.24212965235048373</v>
      </c>
      <c r="M110" s="231">
        <f t="shared" si="61"/>
        <v>0.24212965235048373</v>
      </c>
      <c r="N110" s="233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>Remittances: no. times per year</v>
      </c>
      <c r="B111" s="75">
        <f t="shared" si="49"/>
        <v>0.1307500122692612</v>
      </c>
      <c r="C111" s="75">
        <f t="shared" si="49"/>
        <v>0</v>
      </c>
      <c r="D111" s="24">
        <f t="shared" si="55"/>
        <v>0.1307500122692612</v>
      </c>
      <c r="H111" s="24">
        <f t="shared" si="56"/>
        <v>1</v>
      </c>
      <c r="I111" s="22">
        <f t="shared" si="57"/>
        <v>0.1307500122692612</v>
      </c>
      <c r="J111" s="24">
        <f t="shared" si="58"/>
        <v>0.1307500122692612</v>
      </c>
      <c r="K111" s="22">
        <f t="shared" si="59"/>
        <v>0.1307500122692612</v>
      </c>
      <c r="L111" s="22">
        <f t="shared" si="60"/>
        <v>0.1307500122692612</v>
      </c>
      <c r="M111" s="231">
        <f t="shared" si="61"/>
        <v>0.1307500122692612</v>
      </c>
      <c r="N111" s="233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12.575245624474723</v>
      </c>
      <c r="C119" s="22">
        <f>SUM(C91:C118)</f>
        <v>-0.37094262740094108</v>
      </c>
      <c r="D119" s="24">
        <f>SUM(D91:D118)</f>
        <v>12.204302997073782</v>
      </c>
      <c r="E119" s="22"/>
      <c r="F119" s="2"/>
      <c r="G119" s="2"/>
      <c r="H119" s="31"/>
      <c r="I119" s="22">
        <f>SUM(I91:I118)</f>
        <v>12.204302997073782</v>
      </c>
      <c r="J119" s="24">
        <f>SUM(J91:J118)</f>
        <v>12.586966991186618</v>
      </c>
      <c r="K119" s="22">
        <f>SUM(K91:K118)</f>
        <v>12.575245624474723</v>
      </c>
      <c r="L119" s="22">
        <f>SUM(L91:L118)</f>
        <v>12.575245624474723</v>
      </c>
      <c r="M119" s="57">
        <f t="shared" si="48"/>
        <v>12.586966991186618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1.274964904934794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1.274964904934794</v>
      </c>
      <c r="J124" s="241">
        <f>IF(SUMPRODUCT($B$124:$B124,$H$124:$H124)&lt;J$119,($B124*$H124),J$119)</f>
        <v>1.274964904934794</v>
      </c>
      <c r="K124" s="22">
        <f>(B124)</f>
        <v>1.274964904934794</v>
      </c>
      <c r="L124" s="29">
        <f>IF(SUMPRODUCT($B$124:$B124,$H$124:$H124)&lt;L$119,($B124*$H124),L$119)</f>
        <v>1.274964904934794</v>
      </c>
      <c r="M124" s="57">
        <f t="shared" si="62"/>
        <v>1.274964904934794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1.1795426724137932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1.1795426724137932</v>
      </c>
      <c r="J125" s="241">
        <f>IF(SUMPRODUCT($B$124:$B125,$H$124:$H125)&lt;J$119,($B125*$H125),IF(SUMPRODUCT($B$124:$B124,$H$124:$H124)&lt;J$119,J$119-SUMPRODUCT($B$124:$B124,$H$124:$H124),0))</f>
        <v>1.1795426724137932</v>
      </c>
      <c r="K125" s="22">
        <f t="shared" ref="K125:K126" si="63">(B125)</f>
        <v>1.1795426724137932</v>
      </c>
      <c r="L125" s="29">
        <f>IF(SUMPRODUCT($B$124:$B125,$H$124:$H125)&lt;L$119,($B125*$H125),IF(SUMPRODUCT($B$124:$B124,$H$124:$H124)&lt;L$119,L$119-SUMPRODUCT($B$124:$B124,$H$124:$H124),0))</f>
        <v>1.1795426724137932</v>
      </c>
      <c r="M125" s="57">
        <f t="shared" ref="M125:M126" si="64">(J125)</f>
        <v>1.1795426724137932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2.351175776184137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2.351175776184137</v>
      </c>
      <c r="K126" s="22">
        <f t="shared" si="63"/>
        <v>2.351175776184137</v>
      </c>
      <c r="L126" s="29">
        <f>IF(SUMPRODUCT($B$124:$B126,$H$124:$H126)&lt;(L$119-L$128),($B126*$H126),IF(SUMPRODUCT($B$124:$B125,$H$124:$H125)&lt;(L$119-L$128),L$119-L$128-SUMPRODUCT($B$124:$B125,$H$124:$H125),0))</f>
        <v>2.351175776184137</v>
      </c>
      <c r="M126" s="57">
        <f t="shared" si="64"/>
        <v>2.351175776184137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0.29467178691053869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0.29467178691053869</v>
      </c>
      <c r="K127" s="22">
        <f>(B127)</f>
        <v>0.29467178691053869</v>
      </c>
      <c r="L127" s="29">
        <f>IF(SUMPRODUCT($B$124:$B127,$H$124:$H127)&lt;(L$119-L$128),($B127*$H127),IF(SUMPRODUCT($B$124:$B126,$H$124:$H126)&lt;(L$119-L128),L$119-L$128-SUMPRODUCT($B$124:$B126,$H$124:$H126),0))</f>
        <v>0.29467178691053869</v>
      </c>
      <c r="M127" s="57">
        <f t="shared" si="62"/>
        <v>0.29467178691053869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0.26716267995018678</v>
      </c>
      <c r="C128" s="2"/>
      <c r="D128" s="31"/>
      <c r="E128" s="2"/>
      <c r="F128" s="2"/>
      <c r="G128" s="2"/>
      <c r="H128" s="24"/>
      <c r="I128" s="29">
        <f>(I30)</f>
        <v>10.929338092138988</v>
      </c>
      <c r="J128" s="232">
        <f>(J30)</f>
        <v>0.25813393688504904</v>
      </c>
      <c r="K128" s="22">
        <f>(B128)</f>
        <v>0.26716267995018678</v>
      </c>
      <c r="L128" s="22">
        <f>IF(L124=L119,0,(L119-L124)/(B119-B124)*K128)</f>
        <v>0.26716267995018678</v>
      </c>
      <c r="M128" s="57">
        <f t="shared" si="62"/>
        <v>0.25813393688504904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7.2077278040812729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7.2284779138583062</v>
      </c>
      <c r="K129" s="29">
        <f>(B129)</f>
        <v>7.2077278040812729</v>
      </c>
      <c r="L129" s="60">
        <f>IF(SUM(L124:L128)&gt;L130,0,L130-SUM(L124:L128))</f>
        <v>7.2077278040812738</v>
      </c>
      <c r="M129" s="57">
        <f t="shared" si="62"/>
        <v>7.2284779138583062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12.575245624474723</v>
      </c>
      <c r="C130" s="2"/>
      <c r="D130" s="31"/>
      <c r="E130" s="2"/>
      <c r="F130" s="2"/>
      <c r="G130" s="2"/>
      <c r="H130" s="24"/>
      <c r="I130" s="29">
        <f>(I119)</f>
        <v>12.204302997073782</v>
      </c>
      <c r="J130" s="232">
        <f>(J119)</f>
        <v>12.586966991186618</v>
      </c>
      <c r="K130" s="22">
        <f>(B130)</f>
        <v>12.575245624474723</v>
      </c>
      <c r="L130" s="22">
        <f>(L119)</f>
        <v>12.575245624474723</v>
      </c>
      <c r="M130" s="57">
        <f t="shared" si="62"/>
        <v>12.586966991186618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1.1795426724137918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87" priority="529" operator="equal">
      <formula>16</formula>
    </cfRule>
    <cfRule type="cellIs" dxfId="286" priority="530" operator="equal">
      <formula>15</formula>
    </cfRule>
    <cfRule type="cellIs" dxfId="285" priority="531" operator="equal">
      <formula>14</formula>
    </cfRule>
    <cfRule type="cellIs" dxfId="284" priority="532" operator="equal">
      <formula>13</formula>
    </cfRule>
    <cfRule type="cellIs" dxfId="283" priority="533" operator="equal">
      <formula>12</formula>
    </cfRule>
    <cfRule type="cellIs" dxfId="282" priority="534" operator="equal">
      <formula>11</formula>
    </cfRule>
    <cfRule type="cellIs" dxfId="281" priority="535" operator="equal">
      <formula>10</formula>
    </cfRule>
    <cfRule type="cellIs" dxfId="280" priority="536" operator="equal">
      <formula>9</formula>
    </cfRule>
    <cfRule type="cellIs" dxfId="279" priority="537" operator="equal">
      <formula>8</formula>
    </cfRule>
    <cfRule type="cellIs" dxfId="278" priority="538" operator="equal">
      <formula>7</formula>
    </cfRule>
    <cfRule type="cellIs" dxfId="277" priority="539" operator="equal">
      <formula>6</formula>
    </cfRule>
    <cfRule type="cellIs" dxfId="276" priority="540" operator="equal">
      <formula>5</formula>
    </cfRule>
    <cfRule type="cellIs" dxfId="275" priority="541" operator="equal">
      <formula>4</formula>
    </cfRule>
    <cfRule type="cellIs" dxfId="274" priority="542" operator="equal">
      <formula>3</formula>
    </cfRule>
    <cfRule type="cellIs" dxfId="273" priority="543" operator="equal">
      <formula>2</formula>
    </cfRule>
    <cfRule type="cellIs" dxfId="272" priority="544" operator="equal">
      <formula>1</formula>
    </cfRule>
  </conditionalFormatting>
  <conditionalFormatting sqref="N29">
    <cfRule type="cellIs" dxfId="271" priority="513" operator="equal">
      <formula>16</formula>
    </cfRule>
    <cfRule type="cellIs" dxfId="270" priority="514" operator="equal">
      <formula>15</formula>
    </cfRule>
    <cfRule type="cellIs" dxfId="269" priority="515" operator="equal">
      <formula>14</formula>
    </cfRule>
    <cfRule type="cellIs" dxfId="268" priority="516" operator="equal">
      <formula>13</formula>
    </cfRule>
    <cfRule type="cellIs" dxfId="267" priority="517" operator="equal">
      <formula>12</formula>
    </cfRule>
    <cfRule type="cellIs" dxfId="266" priority="518" operator="equal">
      <formula>11</formula>
    </cfRule>
    <cfRule type="cellIs" dxfId="265" priority="519" operator="equal">
      <formula>10</formula>
    </cfRule>
    <cfRule type="cellIs" dxfId="264" priority="520" operator="equal">
      <formula>9</formula>
    </cfRule>
    <cfRule type="cellIs" dxfId="263" priority="521" operator="equal">
      <formula>8</formula>
    </cfRule>
    <cfRule type="cellIs" dxfId="262" priority="522" operator="equal">
      <formula>7</formula>
    </cfRule>
    <cfRule type="cellIs" dxfId="261" priority="523" operator="equal">
      <formula>6</formula>
    </cfRule>
    <cfRule type="cellIs" dxfId="260" priority="524" operator="equal">
      <formula>5</formula>
    </cfRule>
    <cfRule type="cellIs" dxfId="259" priority="525" operator="equal">
      <formula>4</formula>
    </cfRule>
    <cfRule type="cellIs" dxfId="258" priority="526" operator="equal">
      <formula>3</formula>
    </cfRule>
    <cfRule type="cellIs" dxfId="257" priority="527" operator="equal">
      <formula>2</formula>
    </cfRule>
    <cfRule type="cellIs" dxfId="256" priority="528" operator="equal">
      <formula>1</formula>
    </cfRule>
  </conditionalFormatting>
  <conditionalFormatting sqref="N27:N28">
    <cfRule type="cellIs" dxfId="255" priority="321" operator="equal">
      <formula>16</formula>
    </cfRule>
    <cfRule type="cellIs" dxfId="254" priority="322" operator="equal">
      <formula>15</formula>
    </cfRule>
    <cfRule type="cellIs" dxfId="253" priority="323" operator="equal">
      <formula>14</formula>
    </cfRule>
    <cfRule type="cellIs" dxfId="252" priority="324" operator="equal">
      <formula>13</formula>
    </cfRule>
    <cfRule type="cellIs" dxfId="251" priority="325" operator="equal">
      <formula>12</formula>
    </cfRule>
    <cfRule type="cellIs" dxfId="250" priority="326" operator="equal">
      <formula>11</formula>
    </cfRule>
    <cfRule type="cellIs" dxfId="249" priority="327" operator="equal">
      <formula>10</formula>
    </cfRule>
    <cfRule type="cellIs" dxfId="248" priority="328" operator="equal">
      <formula>9</formula>
    </cfRule>
    <cfRule type="cellIs" dxfId="247" priority="329" operator="equal">
      <formula>8</formula>
    </cfRule>
    <cfRule type="cellIs" dxfId="246" priority="330" operator="equal">
      <formula>7</formula>
    </cfRule>
    <cfRule type="cellIs" dxfId="245" priority="331" operator="equal">
      <formula>6</formula>
    </cfRule>
    <cfRule type="cellIs" dxfId="244" priority="332" operator="equal">
      <formula>5</formula>
    </cfRule>
    <cfRule type="cellIs" dxfId="243" priority="333" operator="equal">
      <formula>4</formula>
    </cfRule>
    <cfRule type="cellIs" dxfId="242" priority="334" operator="equal">
      <formula>3</formula>
    </cfRule>
    <cfRule type="cellIs" dxfId="241" priority="335" operator="equal">
      <formula>2</formula>
    </cfRule>
    <cfRule type="cellIs" dxfId="240" priority="336" operator="equal">
      <formula>1</formula>
    </cfRule>
  </conditionalFormatting>
  <conditionalFormatting sqref="N113:N118">
    <cfRule type="cellIs" dxfId="239" priority="193" operator="equal">
      <formula>16</formula>
    </cfRule>
    <cfRule type="cellIs" dxfId="238" priority="194" operator="equal">
      <formula>15</formula>
    </cfRule>
    <cfRule type="cellIs" dxfId="237" priority="195" operator="equal">
      <formula>14</formula>
    </cfRule>
    <cfRule type="cellIs" dxfId="236" priority="196" operator="equal">
      <formula>13</formula>
    </cfRule>
    <cfRule type="cellIs" dxfId="235" priority="197" operator="equal">
      <formula>12</formula>
    </cfRule>
    <cfRule type="cellIs" dxfId="234" priority="198" operator="equal">
      <formula>11</formula>
    </cfRule>
    <cfRule type="cellIs" dxfId="233" priority="199" operator="equal">
      <formula>10</formula>
    </cfRule>
    <cfRule type="cellIs" dxfId="232" priority="200" operator="equal">
      <formula>9</formula>
    </cfRule>
    <cfRule type="cellIs" dxfId="231" priority="201" operator="equal">
      <formula>8</formula>
    </cfRule>
    <cfRule type="cellIs" dxfId="230" priority="202" operator="equal">
      <formula>7</formula>
    </cfRule>
    <cfRule type="cellIs" dxfId="229" priority="203" operator="equal">
      <formula>6</formula>
    </cfRule>
    <cfRule type="cellIs" dxfId="228" priority="204" operator="equal">
      <formula>5</formula>
    </cfRule>
    <cfRule type="cellIs" dxfId="227" priority="205" operator="equal">
      <formula>4</formula>
    </cfRule>
    <cfRule type="cellIs" dxfId="226" priority="206" operator="equal">
      <formula>3</formula>
    </cfRule>
    <cfRule type="cellIs" dxfId="225" priority="207" operator="equal">
      <formula>2</formula>
    </cfRule>
    <cfRule type="cellIs" dxfId="224" priority="208" operator="equal">
      <formula>1</formula>
    </cfRule>
  </conditionalFormatting>
  <conditionalFormatting sqref="N112">
    <cfRule type="cellIs" dxfId="223" priority="177" operator="equal">
      <formula>16</formula>
    </cfRule>
    <cfRule type="cellIs" dxfId="222" priority="178" operator="equal">
      <formula>15</formula>
    </cfRule>
    <cfRule type="cellIs" dxfId="221" priority="179" operator="equal">
      <formula>14</formula>
    </cfRule>
    <cfRule type="cellIs" dxfId="220" priority="180" operator="equal">
      <formula>13</formula>
    </cfRule>
    <cfRule type="cellIs" dxfId="219" priority="181" operator="equal">
      <formula>12</formula>
    </cfRule>
    <cfRule type="cellIs" dxfId="218" priority="182" operator="equal">
      <formula>11</formula>
    </cfRule>
    <cfRule type="cellIs" dxfId="217" priority="183" operator="equal">
      <formula>10</formula>
    </cfRule>
    <cfRule type="cellIs" dxfId="216" priority="184" operator="equal">
      <formula>9</formula>
    </cfRule>
    <cfRule type="cellIs" dxfId="215" priority="185" operator="equal">
      <formula>8</formula>
    </cfRule>
    <cfRule type="cellIs" dxfId="214" priority="186" operator="equal">
      <formula>7</formula>
    </cfRule>
    <cfRule type="cellIs" dxfId="213" priority="187" operator="equal">
      <formula>6</formula>
    </cfRule>
    <cfRule type="cellIs" dxfId="212" priority="188" operator="equal">
      <formula>5</formula>
    </cfRule>
    <cfRule type="cellIs" dxfId="211" priority="189" operator="equal">
      <formula>4</formula>
    </cfRule>
    <cfRule type="cellIs" dxfId="210" priority="190" operator="equal">
      <formula>3</formula>
    </cfRule>
    <cfRule type="cellIs" dxfId="209" priority="191" operator="equal">
      <formula>2</formula>
    </cfRule>
    <cfRule type="cellIs" dxfId="208" priority="192" operator="equal">
      <formula>1</formula>
    </cfRule>
  </conditionalFormatting>
  <conditionalFormatting sqref="N111">
    <cfRule type="cellIs" dxfId="207" priority="49" operator="equal">
      <formula>16</formula>
    </cfRule>
    <cfRule type="cellIs" dxfId="206" priority="50" operator="equal">
      <formula>15</formula>
    </cfRule>
    <cfRule type="cellIs" dxfId="205" priority="51" operator="equal">
      <formula>14</formula>
    </cfRule>
    <cfRule type="cellIs" dxfId="204" priority="52" operator="equal">
      <formula>13</formula>
    </cfRule>
    <cfRule type="cellIs" dxfId="203" priority="53" operator="equal">
      <formula>12</formula>
    </cfRule>
    <cfRule type="cellIs" dxfId="202" priority="54" operator="equal">
      <formula>11</formula>
    </cfRule>
    <cfRule type="cellIs" dxfId="201" priority="55" operator="equal">
      <formula>10</formula>
    </cfRule>
    <cfRule type="cellIs" dxfId="200" priority="56" operator="equal">
      <formula>9</formula>
    </cfRule>
    <cfRule type="cellIs" dxfId="199" priority="57" operator="equal">
      <formula>8</formula>
    </cfRule>
    <cfRule type="cellIs" dxfId="198" priority="58" operator="equal">
      <formula>7</formula>
    </cfRule>
    <cfRule type="cellIs" dxfId="197" priority="59" operator="equal">
      <formula>6</formula>
    </cfRule>
    <cfRule type="cellIs" dxfId="196" priority="60" operator="equal">
      <formula>5</formula>
    </cfRule>
    <cfRule type="cellIs" dxfId="195" priority="61" operator="equal">
      <formula>4</formula>
    </cfRule>
    <cfRule type="cellIs" dxfId="194" priority="62" operator="equal">
      <formula>3</formula>
    </cfRule>
    <cfRule type="cellIs" dxfId="193" priority="63" operator="equal">
      <formula>2</formula>
    </cfRule>
    <cfRule type="cellIs" dxfId="192" priority="64" operator="equal">
      <formula>1</formula>
    </cfRule>
  </conditionalFormatting>
  <conditionalFormatting sqref="N91:N104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105:N110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6:N26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8.5785733188044833E-2</v>
      </c>
      <c r="J6" s="24">
        <f t="shared" ref="J6:J13" si="3">IF(I$32&lt;=1+I$131,I6,B6*H6+J$33*(I6-B6*H6))</f>
        <v>8.5785733188044833E-2</v>
      </c>
      <c r="K6" s="22">
        <f t="shared" ref="K6:K31" si="4">B6</f>
        <v>8.5785733188044833E-2</v>
      </c>
      <c r="L6" s="22">
        <f t="shared" ref="L6:L29" si="5">IF(K6="","",K6*H6)</f>
        <v>8.5785733188044833E-2</v>
      </c>
      <c r="M6" s="177">
        <f t="shared" ref="M6:M31" si="6">J6</f>
        <v>8.5785733188044833E-2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0.34314293275217933</v>
      </c>
      <c r="Z6" s="156">
        <f>Poor!Z6</f>
        <v>0.17</v>
      </c>
      <c r="AA6" s="121">
        <f>$M6*Z6*4</f>
        <v>5.8334298567870493E-2</v>
      </c>
      <c r="AB6" s="156">
        <f>Poor!AB6</f>
        <v>0.17</v>
      </c>
      <c r="AC6" s="121">
        <f t="shared" ref="AC6:AC29" si="7">$M6*AB6*4</f>
        <v>5.8334298567870493E-2</v>
      </c>
      <c r="AD6" s="156">
        <f>Poor!AD6</f>
        <v>0.33</v>
      </c>
      <c r="AE6" s="121">
        <f t="shared" ref="AE6:AE29" si="8">$M6*AD6*4</f>
        <v>0.11323716780821919</v>
      </c>
      <c r="AF6" s="122">
        <f>1-SUM(Z6,AB6,AD6)</f>
        <v>0.32999999999999996</v>
      </c>
      <c r="AG6" s="121">
        <f>$M6*AF6*4</f>
        <v>0.11323716780821917</v>
      </c>
      <c r="AH6" s="123">
        <f>SUM(Z6,AB6,AD6,AF6)</f>
        <v>1</v>
      </c>
      <c r="AI6" s="184">
        <f>SUM(AA6,AC6,AE6,AG6)/4</f>
        <v>8.5785733188044833E-2</v>
      </c>
      <c r="AJ6" s="120">
        <f>(AA6+AC6)/2</f>
        <v>5.8334298567870493E-2</v>
      </c>
      <c r="AK6" s="119">
        <f>(AE6+AG6)/2</f>
        <v>0.11323716780821919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33">
        <v>1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788.94143018072589</v>
      </c>
      <c r="S7" s="226">
        <f>IF($B$81=0,0,(SUMIF($N$6:$N$28,$U7,L$6:L$28)+SUMIF($N$91:$N$118,$U7,L$91:L$118))*$B$83*$H$84*Poor!$B$81/$B$81)</f>
        <v>788.94143018072589</v>
      </c>
      <c r="T7" s="226">
        <f>IF($B$81=0,0,(SUMIF($N$6:$N$28,$U7,M$6:M$28)+SUMIF($N$91:$N$118,$U7,M$91:M$118))*$B$83*$H$84*Poor!$B$81/$B$81)</f>
        <v>786.45323759239432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2.8389788293897884E-2</v>
      </c>
      <c r="J8" s="24">
        <f t="shared" si="3"/>
        <v>2.8389788293897884E-2</v>
      </c>
      <c r="K8" s="22">
        <f t="shared" si="4"/>
        <v>2.8389788293897884E-2</v>
      </c>
      <c r="L8" s="22">
        <f t="shared" si="5"/>
        <v>2.8389788293897884E-2</v>
      </c>
      <c r="M8" s="228">
        <f t="shared" si="6"/>
        <v>2.8389788293897884E-2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34275.199999999997</v>
      </c>
      <c r="S8" s="226">
        <f>IF($B$81=0,0,(SUMIF($N$6:$N$28,$U8,L$6:L$28)+SUMIF($N$91:$N$118,$U8,L$91:L$118))*$B$83*$H$84*Poor!$B$81/$B$81)</f>
        <v>34275.199999999997</v>
      </c>
      <c r="T8" s="226">
        <f>IF($B$81=0,0,(SUMIF($N$6:$N$28,$U8,M$6:M$28)+SUMIF($N$91:$N$118,$U8,M$91:M$118))*$B$83*$H$84*Poor!$B$81/$B$81)</f>
        <v>34280.713905441211</v>
      </c>
      <c r="U8" s="227">
        <v>2</v>
      </c>
      <c r="V8" s="56"/>
      <c r="W8" s="115"/>
      <c r="X8" s="118">
        <f>Poor!X8</f>
        <v>1</v>
      </c>
      <c r="Y8" s="184">
        <f t="shared" si="9"/>
        <v>0.11355915317559154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0.11355915317559154</v>
      </c>
      <c r="AH8" s="123">
        <f t="shared" si="12"/>
        <v>1</v>
      </c>
      <c r="AI8" s="184">
        <f t="shared" si="13"/>
        <v>2.8389788293897884E-2</v>
      </c>
      <c r="AJ8" s="120">
        <f t="shared" si="14"/>
        <v>0</v>
      </c>
      <c r="AK8" s="119">
        <f t="shared" si="15"/>
        <v>5.6779576587795769E-2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8">
        <f t="shared" si="6"/>
        <v>0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1012.2762430939226</v>
      </c>
      <c r="S9" s="226">
        <f>IF($B$81=0,0,(SUMIF($N$6:$N$28,$U9,L$6:L$28)+SUMIF($N$91:$N$118,$U9,L$91:L$118))*$B$83*$H$84*Poor!$B$81/$B$81)</f>
        <v>1012.2762430939226</v>
      </c>
      <c r="T9" s="226">
        <f>IF($B$81=0,0,(SUMIF($N$6:$N$28,$U9,M$6:M$28)+SUMIF($N$91:$N$118,$U9,M$91:M$118))*$B$83*$H$84*Poor!$B$81/$B$81)</f>
        <v>1012.2762430939226</v>
      </c>
      <c r="U9" s="227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8">
        <f t="shared" si="6"/>
        <v>1.6791518555417186E-2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6.7166074221668745E-2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0</v>
      </c>
      <c r="AK10" s="119">
        <f t="shared" si="15"/>
        <v>3.3583037110834373E-2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1.9918769037895749E-3</v>
      </c>
      <c r="K11" s="22">
        <f t="shared" si="4"/>
        <v>2.2027397260273971E-3</v>
      </c>
      <c r="L11" s="22">
        <f t="shared" si="5"/>
        <v>2.2027397260273971E-3</v>
      </c>
      <c r="M11" s="228">
        <f t="shared" si="6"/>
        <v>1.9918769037895749E-3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18880</v>
      </c>
      <c r="S11" s="226">
        <f>IF($B$81=0,0,(SUMIF($N$6:$N$28,$U11,L$6:L$28)+SUMIF($N$91:$N$118,$U11,L$91:L$118))*$B$83*$H$84*Poor!$B$81/$B$81)</f>
        <v>18880</v>
      </c>
      <c r="T11" s="226">
        <f>IF($B$81=0,0,(SUMIF($N$6:$N$28,$U11,M$6:M$28)+SUMIF($N$91:$N$118,$U11,M$91:M$118))*$B$83*$H$84*Poor!$B$81/$B$81)</f>
        <v>18791.505221314012</v>
      </c>
      <c r="U11" s="227">
        <v>5</v>
      </c>
      <c r="V11" s="56"/>
      <c r="W11" s="115"/>
      <c r="X11" s="118">
        <f>Poor!X11</f>
        <v>1</v>
      </c>
      <c r="Y11" s="184">
        <f t="shared" si="9"/>
        <v>7.9675076151582997E-3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7.9675076151582997E-3</v>
      </c>
      <c r="AH11" s="123">
        <f t="shared" si="12"/>
        <v>1</v>
      </c>
      <c r="AI11" s="184">
        <f t="shared" si="13"/>
        <v>1.9918769037895749E-3</v>
      </c>
      <c r="AJ11" s="120">
        <f t="shared" si="14"/>
        <v>0</v>
      </c>
      <c r="AK11" s="119">
        <f t="shared" si="15"/>
        <v>3.9837538075791499E-3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8">
        <f t="shared" si="6"/>
        <v>9.6108343711083441E-3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9">
        <f t="shared" si="6"/>
        <v>2.8557907845579078E-3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230400</v>
      </c>
      <c r="S14" s="226">
        <f>IF($B$81=0,0,(SUMIF($N$6:$N$28,$U14,L$6:L$28)+SUMIF($N$91:$N$118,$U14,L$91:L$118))*$B$83*$H$84*Poor!$B$81/$B$81)</f>
        <v>230400</v>
      </c>
      <c r="T14" s="226">
        <f>IF($B$81=0,0,(SUMIF($N$6:$N$28,$U14,M$6:M$28)+SUMIF($N$91:$N$118,$U14,M$91:M$118))*$B$83*$H$84*Poor!$B$81/$B$81)</f>
        <v>230400</v>
      </c>
      <c r="U14" s="227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8">
        <f t="shared" si="6"/>
        <v>2.0084682440846824E-3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>
        <v>6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38400</v>
      </c>
      <c r="S17" s="226">
        <f>IF($B$81=0,0,(SUMIF($N$6:$N$28,$U17,L$6:L$28)+SUMIF($N$91:$N$118,$U17,L$91:L$118))*$B$83*$H$84*Poor!$B$81/$B$81)</f>
        <v>38400</v>
      </c>
      <c r="T17" s="226">
        <f>IF($B$81=0,0,(SUMIF($N$6:$N$28,$U17,M$6:M$28)+SUMIF($N$91:$N$118,$U17,M$91:M$118))*$B$83*$H$84*Poor!$B$81/$B$81)</f>
        <v>38400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561.90731059972825</v>
      </c>
      <c r="S18" s="226">
        <f>IF($B$81=0,0,(SUMIF($N$6:$N$28,$U18,L$6:L$28)+SUMIF($N$91:$N$118,$U18,L$91:L$118))*$B$83*$H$84*Poor!$B$81/$B$81)</f>
        <v>561.90731059972825</v>
      </c>
      <c r="T18" s="226">
        <f>IF($B$81=0,0,(SUMIF($N$6:$N$28,$U18,M$6:M$28)+SUMIF($N$91:$N$118,$U18,M$91:M$118))*$B$83*$H$84*Poor!$B$81/$B$81)</f>
        <v>561.90731059972825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13440</v>
      </c>
      <c r="S20" s="226">
        <f>IF($B$81=0,0,(SUMIF($N$6:$N$28,$U20,L$6:L$28)+SUMIF($N$91:$N$118,$U20,L$91:L$118))*$B$83*$H$84*Poor!$B$81/$B$81)</f>
        <v>13440</v>
      </c>
      <c r="T20" s="226">
        <f>IF($B$81=0,0,(SUMIF($N$6:$N$28,$U20,M$6:M$28)+SUMIF($N$91:$N$118,$U20,M$91:M$118))*$B$83*$H$84*Poor!$B$81/$B$81)</f>
        <v>13440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10560</v>
      </c>
      <c r="S21" s="226">
        <f>IF($B$81=0,0,(SUMIF($N$6:$N$28,$U21,L$6:L$28)+SUMIF($N$91:$N$118,$U21,L$91:L$118))*$B$83*$H$84*Poor!$B$81/$B$81)</f>
        <v>10560</v>
      </c>
      <c r="T21" s="226">
        <f>IF($B$81=0,0,(SUMIF($N$6:$N$28,$U21,M$6:M$28)+SUMIF($N$91:$N$118,$U21,M$91:M$118))*$B$83*$H$84*Poor!$B$81/$B$81)</f>
        <v>10560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348318.32498387439</v>
      </c>
      <c r="S23" s="179">
        <f>SUM(S7:S22)</f>
        <v>348318.32498387439</v>
      </c>
      <c r="T23" s="179">
        <f>SUM(T7:T22)</f>
        <v>348232.85591804131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21342.094673659954</v>
      </c>
      <c r="S24" s="41">
        <f>IF($B$81=0,0,($B$124*($H$124)+1-($D$29*$H$29)-($D$28*$H$28))*$I$83*Poor!$B$81/$B$81)</f>
        <v>21342.094673659954</v>
      </c>
      <c r="T24" s="41">
        <f>IF($B$81=0,0,($B$124*($H$124)+1-($D$29*$H$29)-($D$28*$H$28))*$I$83*Poor!$B$81/$B$81)</f>
        <v>21342.094673659954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35260.761340326622</v>
      </c>
      <c r="S25" s="41">
        <f>IF($B$81=0,0,($B$124*$H$124)+($B$125*$H$125*$H$84)+1-($D$29*$H$29)-($D$28*$H$28))*$I$83*Poor!$B$81/$B$81</f>
        <v>35260.761340326622</v>
      </c>
      <c r="T25" s="41">
        <f>IF($B$81=0,0,($B$124*$H$124)+($B$125*$H$125*$H$84)+1-($D$29*$H$29)-($D$28*$H$28))*$I$83*Poor!$B$81/$B$81</f>
        <v>35260.761340326622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8">
        <f t="shared" si="6"/>
        <v>4.7619047619047616E-2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63004.76134032663</v>
      </c>
      <c r="S26" s="41">
        <f>IF($B$81=0,0,($B$124*$H$124)+($B$125*$H$125*$H$84)+($B$126*$H$126*$H$84)+1-($D$29*$H$29)-($D$28*$H$28))*$I$83*Poor!$B$81/$B$81</f>
        <v>63004.76134032663</v>
      </c>
      <c r="T26" s="41">
        <f>IF($B$81=0,0,($B$124*$H$124)+($B$125*$H$125*$H$84)+($B$126*$H$126*$H$84)+1-($D$29*$H$29)-($D$28*$H$28))*$I$83*Poor!$B$81/$B$81</f>
        <v>63004.76134032663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6.0463817954879345E-2</v>
      </c>
      <c r="K27" s="22">
        <f t="shared" si="4"/>
        <v>5.9204376089663752E-2</v>
      </c>
      <c r="L27" s="22">
        <f t="shared" si="5"/>
        <v>5.9204376089663752E-2</v>
      </c>
      <c r="M27" s="230">
        <f t="shared" si="6"/>
        <v>6.0463817954879345E-2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97944.76134032663</v>
      </c>
      <c r="S27" s="41">
        <f>IF($B$81=0,0,($B$124*$H$124)+($B$125*$H$125*$H$84)+($B$126*$H$126*$H$84)+($B$127*$H$127*$H$84)+1-($D$29*$H$29)-($D$28*$H$28))*$I$83*Poor!$B$81/$B$81</f>
        <v>97944.76134032663</v>
      </c>
      <c r="T27" s="41">
        <f>IF($B$81=0,0,($B$124*$H$124)+($B$125*$H$125*$H$84)+($B$126*$H$126*$H$84)+($B$127*$H$127*$H$84)+1-($D$29*$H$29)-($D$28*$H$28))*$I$83*Poor!$B$81/$B$81</f>
        <v>97944.76134032663</v>
      </c>
      <c r="U27" s="56"/>
      <c r="V27" s="56"/>
      <c r="W27" s="110"/>
      <c r="X27" s="118"/>
      <c r="Y27" s="184">
        <f t="shared" si="9"/>
        <v>0.24185527181951738</v>
      </c>
      <c r="Z27" s="156">
        <f>Poor!Z27</f>
        <v>0.25</v>
      </c>
      <c r="AA27" s="121">
        <f t="shared" si="16"/>
        <v>6.0463817954879345E-2</v>
      </c>
      <c r="AB27" s="156">
        <f>Poor!AB27</f>
        <v>0.25</v>
      </c>
      <c r="AC27" s="121">
        <f t="shared" si="7"/>
        <v>6.0463817954879345E-2</v>
      </c>
      <c r="AD27" s="156">
        <f>Poor!AD27</f>
        <v>0.25</v>
      </c>
      <c r="AE27" s="121">
        <f t="shared" si="8"/>
        <v>6.0463817954879345E-2</v>
      </c>
      <c r="AF27" s="122">
        <f t="shared" si="10"/>
        <v>0.25</v>
      </c>
      <c r="AG27" s="121">
        <f t="shared" si="11"/>
        <v>6.0463817954879345E-2</v>
      </c>
      <c r="AH27" s="123">
        <f t="shared" si="12"/>
        <v>1</v>
      </c>
      <c r="AI27" s="184">
        <f t="shared" si="13"/>
        <v>6.0463817954879345E-2</v>
      </c>
      <c r="AJ27" s="120">
        <f t="shared" si="14"/>
        <v>6.0463817954879345E-2</v>
      </c>
      <c r="AK27" s="119">
        <f t="shared" si="15"/>
        <v>6.0463817954879345E-2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0.10949290161892901</v>
      </c>
      <c r="C28" s="102">
        <f>IF([1]Summ!$K1066="",0,[1]Summ!$K1066)</f>
        <v>-0.10949290161892901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0.11182212039211505</v>
      </c>
      <c r="K28" s="22">
        <f t="shared" si="4"/>
        <v>0.10949290161892901</v>
      </c>
      <c r="L28" s="22">
        <f t="shared" si="5"/>
        <v>0.10949290161892901</v>
      </c>
      <c r="M28" s="228">
        <f t="shared" si="6"/>
        <v>0.11182212039211505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0.44728848156846018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0.22364424078423009</v>
      </c>
      <c r="AF28" s="122">
        <f t="shared" si="10"/>
        <v>0.5</v>
      </c>
      <c r="AG28" s="121">
        <f t="shared" si="11"/>
        <v>0.22364424078423009</v>
      </c>
      <c r="AH28" s="123">
        <f t="shared" si="12"/>
        <v>1</v>
      </c>
      <c r="AI28" s="184">
        <f t="shared" si="13"/>
        <v>0.11182212039211505</v>
      </c>
      <c r="AJ28" s="120">
        <f t="shared" si="14"/>
        <v>0</v>
      </c>
      <c r="AK28" s="119">
        <f t="shared" si="15"/>
        <v>0.22364424078423009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0.84755934097135754</v>
      </c>
      <c r="C29" s="102">
        <f>IF([1]Summ!$K1067="",0,[1]Summ!$K1067)</f>
        <v>-0.38123832335410152</v>
      </c>
      <c r="D29" s="24">
        <f t="shared" si="0"/>
        <v>0.46632101761725603</v>
      </c>
      <c r="E29" s="75">
        <f>Middle!E29</f>
        <v>1</v>
      </c>
      <c r="F29" s="22"/>
      <c r="H29" s="24">
        <f t="shared" si="1"/>
        <v>1</v>
      </c>
      <c r="I29" s="22">
        <f t="shared" si="2"/>
        <v>0.46632101761725603</v>
      </c>
      <c r="J29" s="24">
        <f>IF(I$32&lt;=1+I131,I29,B29*H29+J$33*(I29-B29*H29))</f>
        <v>0.85566934122420346</v>
      </c>
      <c r="K29" s="22">
        <f t="shared" si="4"/>
        <v>0.84755934097135754</v>
      </c>
      <c r="L29" s="22">
        <f t="shared" si="5"/>
        <v>0.84755934097135754</v>
      </c>
      <c r="M29" s="175">
        <f t="shared" si="6"/>
        <v>0.85566934122420346</v>
      </c>
      <c r="N29" s="233"/>
      <c r="P29" s="22"/>
      <c r="V29" s="56"/>
      <c r="W29" s="110"/>
      <c r="X29" s="118"/>
      <c r="Y29" s="184">
        <f t="shared" si="9"/>
        <v>3.4226773648968138</v>
      </c>
      <c r="Z29" s="156">
        <f>Poor!Z29</f>
        <v>0.25</v>
      </c>
      <c r="AA29" s="121">
        <f t="shared" si="16"/>
        <v>0.85566934122420346</v>
      </c>
      <c r="AB29" s="156">
        <f>Poor!AB29</f>
        <v>0.25</v>
      </c>
      <c r="AC29" s="121">
        <f t="shared" si="7"/>
        <v>0.85566934122420346</v>
      </c>
      <c r="AD29" s="156">
        <f>Poor!AD29</f>
        <v>0.25</v>
      </c>
      <c r="AE29" s="121">
        <f t="shared" si="8"/>
        <v>0.85566934122420346</v>
      </c>
      <c r="AF29" s="122">
        <f t="shared" si="10"/>
        <v>0.25</v>
      </c>
      <c r="AG29" s="121">
        <f t="shared" si="11"/>
        <v>0.85566934122420346</v>
      </c>
      <c r="AH29" s="123">
        <f t="shared" si="12"/>
        <v>1</v>
      </c>
      <c r="AI29" s="184">
        <f t="shared" si="13"/>
        <v>0.85566934122420346</v>
      </c>
      <c r="AJ29" s="120">
        <f t="shared" si="14"/>
        <v>0.85566934122420346</v>
      </c>
      <c r="AK29" s="119">
        <f t="shared" si="15"/>
        <v>0.85566934122420346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0.30607958555417181</v>
      </c>
      <c r="C30" s="65"/>
      <c r="D30" s="24">
        <f>(D119-B124)</f>
        <v>28.373714173520998</v>
      </c>
      <c r="E30" s="75">
        <f>Middle!E30</f>
        <v>1</v>
      </c>
      <c r="H30" s="96">
        <f>(E30*F$7/F$9)</f>
        <v>1</v>
      </c>
      <c r="I30" s="29">
        <f>IF(E30&gt;=1,I119-I124,MIN(I119-I124,B30*H30))</f>
        <v>28.373714173520998</v>
      </c>
      <c r="J30" s="235">
        <f>IF(I$32&lt;=$B$32,I30,$B$32-SUM(J6:J29))</f>
        <v>0.29459178748516202</v>
      </c>
      <c r="K30" s="22">
        <f t="shared" si="4"/>
        <v>0.30607958555417181</v>
      </c>
      <c r="L30" s="22">
        <f>IF(L124=L119,0,IF(K30="",0,(L119-L124)/(B119-B124)*K30))</f>
        <v>0.30607958555417181</v>
      </c>
      <c r="M30" s="175">
        <f t="shared" si="6"/>
        <v>0.29459178748516202</v>
      </c>
      <c r="N30" s="166" t="s">
        <v>86</v>
      </c>
      <c r="O30" s="2"/>
      <c r="P30" s="22"/>
      <c r="V30" s="56"/>
      <c r="W30" s="110"/>
      <c r="X30" s="118"/>
      <c r="Y30" s="184">
        <f>M30*4</f>
        <v>1.1783671499406481</v>
      </c>
      <c r="Z30" s="122">
        <f>IF($Y30=0,0,AA30/($Y$30))</f>
        <v>-1.8743313887452928E-2</v>
      </c>
      <c r="AA30" s="188">
        <f>IF(AA79*4/$I$83+SUM(AA6:AA29)&lt;1,AA79*4/$I$83,1-SUM(AA6:AA29))</f>
        <v>-2.2086505366000875E-2</v>
      </c>
      <c r="AB30" s="122">
        <f>IF($Y30=0,0,AC30/($Y$30))</f>
        <v>-2.8437374977671636E-2</v>
      </c>
      <c r="AC30" s="188">
        <f>IF(AC79*4/$I$83+SUM(AC6:AC29)&lt;1,AC79*4/$I$83,1-SUM(AC6:AC29))</f>
        <v>-3.3509668504232426E-2</v>
      </c>
      <c r="AD30" s="122">
        <f>IF($Y30=0,0,AE30/($Y$30))</f>
        <v>-0.27698553164995277</v>
      </c>
      <c r="AE30" s="188">
        <f>IF(AE79*4/$I$83+SUM(AE6:AE29)&lt;1,AE79*4/$I$83,1-SUM(AE6:AE29))</f>
        <v>-0.32639065150515001</v>
      </c>
      <c r="AF30" s="122">
        <f>IF($Y30=0,0,AG30/($Y$30))</f>
        <v>-0.44981441036938058</v>
      </c>
      <c r="AG30" s="188">
        <f>IF(AG79*4/$I$83+SUM(AG6:AG29)&lt;1,AG79*4/$I$83,1-SUM(AG6:AG29))</f>
        <v>-0.53004652474920011</v>
      </c>
      <c r="AH30" s="123">
        <f t="shared" si="12"/>
        <v>-0.7739806308844579</v>
      </c>
      <c r="AI30" s="184">
        <f t="shared" si="13"/>
        <v>-0.22800833753114585</v>
      </c>
      <c r="AJ30" s="120">
        <f t="shared" si="14"/>
        <v>-2.779808693511665E-2</v>
      </c>
      <c r="AK30" s="119">
        <f t="shared" si="15"/>
        <v>-0.42821858812717506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-0.52260012501630793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1.5226001250163079</v>
      </c>
      <c r="C32" s="29">
        <f>SUM(C6:C31)</f>
        <v>-0.54002327229557101</v>
      </c>
      <c r="D32" s="24">
        <f>SUM(D6:D30)</f>
        <v>29.050211440687562</v>
      </c>
      <c r="E32" s="2"/>
      <c r="F32" s="2"/>
      <c r="H32" s="17"/>
      <c r="I32" s="22">
        <f>SUM(I6:I30)</f>
        <v>29.050211440687562</v>
      </c>
      <c r="J32" s="17"/>
      <c r="L32" s="22">
        <f>SUM(L6:L30)</f>
        <v>1.5226001250163079</v>
      </c>
      <c r="M32" s="23"/>
      <c r="N32" s="56"/>
      <c r="O32" s="2"/>
      <c r="P32" s="22"/>
      <c r="V32" s="56"/>
      <c r="W32" s="110"/>
      <c r="X32" s="118"/>
      <c r="Y32" s="115">
        <f>SUM(Y6:Y31)</f>
        <v>6.0904005000652317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-2.1272783337978166E-2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12000</v>
      </c>
      <c r="J37" s="38">
        <f>J91*I$83</f>
        <v>9957.4544333240428</v>
      </c>
      <c r="K37" s="40">
        <f t="shared" ref="K37:K52" si="28">(B37/B$65)</f>
        <v>4.6248762845593878E-2</v>
      </c>
      <c r="L37" s="22">
        <f t="shared" ref="L37:L52" si="29">(K37*H37)</f>
        <v>4.6248762845593878E-2</v>
      </c>
      <c r="M37" s="24">
        <f t="shared" ref="M37:M52" si="30">J37/B$65</f>
        <v>4.6051994863261107E-2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9957.4544333240428</v>
      </c>
      <c r="AH37" s="123">
        <f>SUM(Z37,AB37,AD37,AF37)</f>
        <v>1</v>
      </c>
      <c r="AI37" s="112">
        <f>SUM(AA37,AC37,AE37,AG37)</f>
        <v>9957.4544333240428</v>
      </c>
      <c r="AJ37" s="148">
        <f>(AA37+AC37)</f>
        <v>0</v>
      </c>
      <c r="AK37" s="147">
        <f>(AE37+AG37)</f>
        <v>9957.4544333240428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2400</v>
      </c>
      <c r="J38" s="38">
        <f t="shared" ref="J38:J64" si="33">J92*I$83</f>
        <v>1787.236329997213</v>
      </c>
      <c r="K38" s="40">
        <f t="shared" si="28"/>
        <v>8.3247773122068977E-3</v>
      </c>
      <c r="L38" s="22">
        <f t="shared" si="29"/>
        <v>8.3247773122068977E-3</v>
      </c>
      <c r="M38" s="24">
        <f t="shared" si="30"/>
        <v>8.2657469175070677E-3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1787.236329997213</v>
      </c>
      <c r="AH38" s="123">
        <f t="shared" ref="AH38:AI58" si="35">SUM(Z38,AB38,AD38,AF38)</f>
        <v>1</v>
      </c>
      <c r="AI38" s="112">
        <f t="shared" si="35"/>
        <v>1787.236329997213</v>
      </c>
      <c r="AJ38" s="148">
        <f t="shared" ref="AJ38:AJ64" si="36">(AA38+AC38)</f>
        <v>0</v>
      </c>
      <c r="AK38" s="147">
        <f t="shared" ref="AK38:AK64" si="37">(AE38+AG38)</f>
        <v>1787.236329997213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1260</v>
      </c>
      <c r="J41" s="38">
        <f t="shared" si="33"/>
        <v>1260</v>
      </c>
      <c r="K41" s="40">
        <f t="shared" si="28"/>
        <v>5.8273441185448293E-3</v>
      </c>
      <c r="L41" s="22">
        <f t="shared" si="29"/>
        <v>5.8273441185448293E-3</v>
      </c>
      <c r="M41" s="24">
        <f t="shared" si="30"/>
        <v>5.8273441185448293E-3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1260</v>
      </c>
      <c r="AH41" s="123">
        <f t="shared" si="35"/>
        <v>1</v>
      </c>
      <c r="AI41" s="112">
        <f t="shared" si="35"/>
        <v>1260</v>
      </c>
      <c r="AJ41" s="148">
        <f t="shared" si="36"/>
        <v>0</v>
      </c>
      <c r="AK41" s="147">
        <f t="shared" si="37"/>
        <v>1260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165.44619090075247</v>
      </c>
      <c r="K42" s="40">
        <f t="shared" si="28"/>
        <v>7.4922995809862086E-4</v>
      </c>
      <c r="L42" s="22">
        <f t="shared" si="29"/>
        <v>7.4922995809862086E-4</v>
      </c>
      <c r="M42" s="24">
        <f t="shared" si="30"/>
        <v>7.6516816466757535E-4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41.361547725188117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82.723095450376235</v>
      </c>
      <c r="AF42" s="122">
        <f t="shared" si="31"/>
        <v>0.25</v>
      </c>
      <c r="AG42" s="147">
        <f t="shared" si="34"/>
        <v>41.361547725188117</v>
      </c>
      <c r="AH42" s="123">
        <f t="shared" si="35"/>
        <v>1</v>
      </c>
      <c r="AI42" s="112">
        <f t="shared" si="35"/>
        <v>165.44619090075247</v>
      </c>
      <c r="AJ42" s="148">
        <f t="shared" si="36"/>
        <v>41.361547725188117</v>
      </c>
      <c r="AK42" s="147">
        <f t="shared" si="37"/>
        <v>124.08464317556435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20000</v>
      </c>
      <c r="J47" s="38">
        <f t="shared" si="33"/>
        <v>20000</v>
      </c>
      <c r="K47" s="40">
        <f t="shared" si="28"/>
        <v>9.2497525691187757E-2</v>
      </c>
      <c r="L47" s="22">
        <f t="shared" si="29"/>
        <v>9.2497525691187757E-2</v>
      </c>
      <c r="M47" s="24">
        <f t="shared" si="30"/>
        <v>9.2497525691187757E-2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5000</v>
      </c>
      <c r="AB47" s="156">
        <f>Poor!AB47</f>
        <v>0.25</v>
      </c>
      <c r="AC47" s="147">
        <f t="shared" si="39"/>
        <v>5000</v>
      </c>
      <c r="AD47" s="156">
        <f>Poor!AD47</f>
        <v>0.25</v>
      </c>
      <c r="AE47" s="147">
        <f t="shared" si="40"/>
        <v>5000</v>
      </c>
      <c r="AF47" s="122">
        <f t="shared" si="31"/>
        <v>0.25</v>
      </c>
      <c r="AG47" s="147">
        <f t="shared" si="34"/>
        <v>5000</v>
      </c>
      <c r="AH47" s="123">
        <f t="shared" si="35"/>
        <v>1</v>
      </c>
      <c r="AI47" s="112">
        <f t="shared" si="35"/>
        <v>20000</v>
      </c>
      <c r="AJ47" s="148">
        <f t="shared" si="36"/>
        <v>10000</v>
      </c>
      <c r="AK47" s="147">
        <f t="shared" si="37"/>
        <v>10000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Domestic work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Formal Employment (conservancies, etc.)</v>
      </c>
      <c r="B51" s="104">
        <f>IF([1]Summ!$J1086="",0,[1]Summ!$J1086)</f>
        <v>144000</v>
      </c>
      <c r="C51" s="104">
        <f>IF([1]Summ!$K1086="",0,[1]Summ!$K1086)</f>
        <v>0</v>
      </c>
      <c r="D51" s="38">
        <f t="shared" si="25"/>
        <v>144000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144000</v>
      </c>
      <c r="J51" s="38">
        <f t="shared" si="33"/>
        <v>144000</v>
      </c>
      <c r="K51" s="40">
        <f t="shared" si="28"/>
        <v>0.66598218497655193</v>
      </c>
      <c r="L51" s="22">
        <f t="shared" si="29"/>
        <v>0.66598218497655193</v>
      </c>
      <c r="M51" s="24">
        <f t="shared" si="30"/>
        <v>0.66598218497655193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36000</v>
      </c>
      <c r="AB51" s="156">
        <f>Poor!AB56</f>
        <v>0.25</v>
      </c>
      <c r="AC51" s="147">
        <f t="shared" si="39"/>
        <v>36000</v>
      </c>
      <c r="AD51" s="156">
        <f>Poor!AD56</f>
        <v>0.25</v>
      </c>
      <c r="AE51" s="147">
        <f t="shared" si="40"/>
        <v>36000</v>
      </c>
      <c r="AF51" s="122">
        <f t="shared" si="31"/>
        <v>0.25</v>
      </c>
      <c r="AG51" s="147">
        <f t="shared" si="34"/>
        <v>36000</v>
      </c>
      <c r="AH51" s="123">
        <f t="shared" si="35"/>
        <v>1</v>
      </c>
      <c r="AI51" s="112">
        <f t="shared" si="35"/>
        <v>144000</v>
      </c>
      <c r="AJ51" s="148">
        <f t="shared" si="36"/>
        <v>72000</v>
      </c>
      <c r="AK51" s="147">
        <f t="shared" si="37"/>
        <v>72000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Small business -- see Data2</v>
      </c>
      <c r="B52" s="104">
        <f>IF([1]Summ!$J1087="",0,[1]Summ!$J1087)</f>
        <v>24000</v>
      </c>
      <c r="C52" s="104">
        <f>IF([1]Summ!$K1087="",0,[1]Summ!$K1087)</f>
        <v>0</v>
      </c>
      <c r="D52" s="38">
        <f t="shared" si="25"/>
        <v>24000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24000</v>
      </c>
      <c r="J52" s="38">
        <f t="shared" si="33"/>
        <v>24000</v>
      </c>
      <c r="K52" s="40">
        <f t="shared" si="28"/>
        <v>0.11099703082942532</v>
      </c>
      <c r="L52" s="22">
        <f t="shared" si="29"/>
        <v>0.11099703082942532</v>
      </c>
      <c r="M52" s="24">
        <f t="shared" si="30"/>
        <v>0.11099703082942532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6000</v>
      </c>
      <c r="AB52" s="156">
        <f>Poor!AB57</f>
        <v>0.25</v>
      </c>
      <c r="AC52" s="147">
        <f t="shared" si="39"/>
        <v>6000</v>
      </c>
      <c r="AD52" s="156">
        <f>Poor!AD57</f>
        <v>0.25</v>
      </c>
      <c r="AE52" s="147">
        <f t="shared" si="40"/>
        <v>6000</v>
      </c>
      <c r="AF52" s="122">
        <f t="shared" si="31"/>
        <v>0.25</v>
      </c>
      <c r="AG52" s="147">
        <f t="shared" si="34"/>
        <v>6000</v>
      </c>
      <c r="AH52" s="123">
        <f t="shared" si="35"/>
        <v>1</v>
      </c>
      <c r="AI52" s="112">
        <f t="shared" si="35"/>
        <v>24000</v>
      </c>
      <c r="AJ52" s="148">
        <f t="shared" si="36"/>
        <v>12000</v>
      </c>
      <c r="AK52" s="147">
        <f t="shared" si="37"/>
        <v>12000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Social development -- see Data2</v>
      </c>
      <c r="B53" s="104">
        <f>IF([1]Summ!$J1088="",0,[1]Summ!$J1088)</f>
        <v>8400</v>
      </c>
      <c r="C53" s="104">
        <f>IF([1]Summ!$K1088="",0,[1]Summ!$K1088)</f>
        <v>0</v>
      </c>
      <c r="D53" s="38">
        <f t="shared" si="25"/>
        <v>8400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8400</v>
      </c>
      <c r="J53" s="38">
        <f t="shared" si="33"/>
        <v>8400</v>
      </c>
      <c r="K53" s="40">
        <f t="shared" ref="K53:K64" si="43">(B53/B$65)</f>
        <v>3.8848960790298863E-2</v>
      </c>
      <c r="L53" s="22">
        <f t="shared" ref="L53:L64" si="44">(K53*H53)</f>
        <v>3.8848960790298863E-2</v>
      </c>
      <c r="M53" s="24">
        <f t="shared" ref="M53:M64" si="45">J53/B$65</f>
        <v>3.8848960790298863E-2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Public works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Gifts/social support: type</v>
      </c>
      <c r="B55" s="104">
        <f>IF([1]Summ!$J1090="",0,[1]Summ!$J1090)</f>
        <v>6600</v>
      </c>
      <c r="C55" s="104">
        <f>IF([1]Summ!$K1090="",0,[1]Summ!$K1090)</f>
        <v>0</v>
      </c>
      <c r="D55" s="38">
        <f t="shared" si="25"/>
        <v>6600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6600</v>
      </c>
      <c r="J55" s="38">
        <f t="shared" si="33"/>
        <v>6600</v>
      </c>
      <c r="K55" s="40">
        <f t="shared" si="43"/>
        <v>3.0524183478091962E-2</v>
      </c>
      <c r="L55" s="22">
        <f t="shared" si="44"/>
        <v>3.0524183478091962E-2</v>
      </c>
      <c r="M55" s="24">
        <f t="shared" si="45"/>
        <v>3.0524183478091962E-2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Other income: e.g. Credit (cotton loans)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218660</v>
      </c>
      <c r="J65" s="39">
        <f>SUM(J37:J64)</f>
        <v>216170.13695422199</v>
      </c>
      <c r="K65" s="40">
        <f>SUM(K37:K64)</f>
        <v>1.0000000000000002</v>
      </c>
      <c r="L65" s="22">
        <f>SUM(L37:L64)</f>
        <v>1.0000000000000002</v>
      </c>
      <c r="M65" s="24">
        <f>SUM(M37:M64)</f>
        <v>0.99976013982953638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47041.361547725188</v>
      </c>
      <c r="AB65" s="137"/>
      <c r="AC65" s="153">
        <f>SUM(AC37:AC64)</f>
        <v>47000</v>
      </c>
      <c r="AD65" s="137"/>
      <c r="AE65" s="153">
        <f>SUM(AE37:AE64)</f>
        <v>47082.723095450376</v>
      </c>
      <c r="AF65" s="137"/>
      <c r="AG65" s="153">
        <f>SUM(AG37:AG64)</f>
        <v>60046.052311046442</v>
      </c>
      <c r="AH65" s="137"/>
      <c r="AI65" s="153">
        <f>SUM(AI37:AI64)</f>
        <v>201170.13695422199</v>
      </c>
      <c r="AJ65" s="153">
        <f>SUM(AJ37:AJ64)</f>
        <v>94041.361547725188</v>
      </c>
      <c r="AK65" s="153">
        <f>SUM(AK37:AK64)</f>
        <v>107128.77540649682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9402.9088235374475</v>
      </c>
      <c r="J70" s="51">
        <f>J124*I$83</f>
        <v>9402.9088235374475</v>
      </c>
      <c r="K70" s="40">
        <f>B70/B$76</f>
        <v>4.3487290023852557E-2</v>
      </c>
      <c r="L70" s="22">
        <f>(L124*G$37*F$9/F$7)/B$130</f>
        <v>4.348729002385255E-2</v>
      </c>
      <c r="M70" s="24">
        <f>J70/B$76</f>
        <v>4.3487290023852557E-2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2350.7272058843619</v>
      </c>
      <c r="AB70" s="156">
        <f>Poor!AB70</f>
        <v>0.25</v>
      </c>
      <c r="AC70" s="147">
        <f>$J70*AB70</f>
        <v>2350.7272058843619</v>
      </c>
      <c r="AD70" s="156">
        <f>Poor!AD70</f>
        <v>0.25</v>
      </c>
      <c r="AE70" s="147">
        <f>$J70*AD70</f>
        <v>2350.7272058843619</v>
      </c>
      <c r="AF70" s="156">
        <f>Poor!AF70</f>
        <v>0.25</v>
      </c>
      <c r="AG70" s="147">
        <f>$J70*AF70</f>
        <v>2350.7272058843619</v>
      </c>
      <c r="AH70" s="155">
        <f>SUM(Z70,AB70,AD70,AF70)</f>
        <v>1</v>
      </c>
      <c r="AI70" s="147">
        <f>SUM(AA70,AC70,AE70,AG70)</f>
        <v>9402.9088235374475</v>
      </c>
      <c r="AJ70" s="148">
        <f>(AA70+AC70)</f>
        <v>4701.4544117687237</v>
      </c>
      <c r="AK70" s="147">
        <f>(AE70+AG70)</f>
        <v>4701.4544117687237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8699.1666666666679</v>
      </c>
      <c r="J71" s="51">
        <f t="shared" ref="J71:J72" si="49">J125*I$83</f>
        <v>8699.1666666666679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21837.5</v>
      </c>
      <c r="K73" s="40">
        <f>B73/B$76</f>
        <v>0.10099573586406564</v>
      </c>
      <c r="L73" s="22">
        <f>(L127*G$37*F$9/F$7)/B$130</f>
        <v>0.10099573586406561</v>
      </c>
      <c r="M73" s="24">
        <f>J73/B$76</f>
        <v>0.10099573586406564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1965.375</v>
      </c>
      <c r="AB73" s="156">
        <f>Poor!AB73</f>
        <v>0.09</v>
      </c>
      <c r="AC73" s="147">
        <f>$H$73*$B$73*AB73</f>
        <v>1965.375</v>
      </c>
      <c r="AD73" s="156">
        <f>Poor!AD73</f>
        <v>0.23</v>
      </c>
      <c r="AE73" s="147">
        <f>$H$73*$B$73*AD73</f>
        <v>5022.625</v>
      </c>
      <c r="AF73" s="156">
        <f>Poor!AF73</f>
        <v>0.59</v>
      </c>
      <c r="AG73" s="147">
        <f>$H$73*$B$73*AF73</f>
        <v>12884.125</v>
      </c>
      <c r="AH73" s="155">
        <f>SUM(Z73,AB73,AD73,AF73)</f>
        <v>1</v>
      </c>
      <c r="AI73" s="147">
        <f>SUM(AA73,AC73,AE73,AG73)</f>
        <v>21837.5</v>
      </c>
      <c r="AJ73" s="148">
        <f>(AA73+AC73)</f>
        <v>3930.75</v>
      </c>
      <c r="AK73" s="147">
        <f>(AE73+AG73)</f>
        <v>17906.75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2257.3471823204413</v>
      </c>
      <c r="C74" s="39"/>
      <c r="D74" s="38"/>
      <c r="E74" s="32"/>
      <c r="F74" s="32"/>
      <c r="G74" s="32"/>
      <c r="H74" s="31"/>
      <c r="I74" s="39">
        <f>I128*I$83</f>
        <v>209257.09117646256</v>
      </c>
      <c r="J74" s="51">
        <f>J128*I$83</f>
        <v>2172.6242872760222</v>
      </c>
      <c r="K74" s="40">
        <f>B74/B$76</f>
        <v>1.0439951449530766E-2</v>
      </c>
      <c r="L74" s="22">
        <f>(L128*G$37*F$9/F$7)/B$130</f>
        <v>1.0439951449530766E-2</v>
      </c>
      <c r="M74" s="24">
        <f>J74/B$76</f>
        <v>1.0048118541480617E-2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-40.722178975918183</v>
      </c>
      <c r="AB74" s="156"/>
      <c r="AC74" s="147">
        <f>AC30*$I$83/4</f>
        <v>-61.783731542864828</v>
      </c>
      <c r="AD74" s="156"/>
      <c r="AE74" s="147">
        <f>AE30*$I$83/4</f>
        <v>-601.78549328674876</v>
      </c>
      <c r="AF74" s="156"/>
      <c r="AG74" s="147">
        <f>AG30*$I$83/4</f>
        <v>-977.27771273525968</v>
      </c>
      <c r="AH74" s="155"/>
      <c r="AI74" s="147">
        <f>SUM(AA74,AC74,AE74,AG74)</f>
        <v>-1681.5691165407916</v>
      </c>
      <c r="AJ74" s="148">
        <f>(AA74+AC74)</f>
        <v>-102.50591051878301</v>
      </c>
      <c r="AK74" s="147">
        <f>(AE74+AG74)</f>
        <v>-1579.0632060220084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156685.0773274755</v>
      </c>
      <c r="C75" s="39"/>
      <c r="D75" s="38"/>
      <c r="E75" s="32"/>
      <c r="F75" s="32"/>
      <c r="G75" s="32"/>
      <c r="H75" s="31"/>
      <c r="I75" s="47"/>
      <c r="J75" s="51">
        <f>J129*I$83</f>
        <v>156717.93717674192</v>
      </c>
      <c r="K75" s="40">
        <f>B75/B$76</f>
        <v>0.72464909827619528</v>
      </c>
      <c r="L75" s="22">
        <f>(L129*G$37*F$9/F$7)/B$130</f>
        <v>0.72464909827619506</v>
      </c>
      <c r="M75" s="24">
        <f>J75/B$76</f>
        <v>0.72480107101378177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44731.356520816749</v>
      </c>
      <c r="AB75" s="158"/>
      <c r="AC75" s="149">
        <f>AA75+AC65-SUM(AC70,AC74)</f>
        <v>89442.413046475238</v>
      </c>
      <c r="AD75" s="158"/>
      <c r="AE75" s="149">
        <f>AC75+AE65-SUM(AE70,AE74)</f>
        <v>134776.194429328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193448.79724722533</v>
      </c>
      <c r="AJ75" s="151">
        <f>AJ76-SUM(AJ70,AJ74)</f>
        <v>89442.413046475252</v>
      </c>
      <c r="AK75" s="149">
        <f>AJ75+AK76-SUM(AK70,AK74)</f>
        <v>193448.79724722536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218660</v>
      </c>
      <c r="J76" s="51">
        <f>J130*I$83</f>
        <v>216170.13695422205</v>
      </c>
      <c r="K76" s="40">
        <f>SUM(K70:K75)</f>
        <v>0.87957207561364426</v>
      </c>
      <c r="L76" s="22">
        <f>SUM(L70:L75)</f>
        <v>0.87957207561364403</v>
      </c>
      <c r="M76" s="24">
        <f>SUM(M70:M75)</f>
        <v>0.87933221544318063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47041.361547725188</v>
      </c>
      <c r="AB76" s="137"/>
      <c r="AC76" s="153">
        <f>AC65</f>
        <v>47000</v>
      </c>
      <c r="AD76" s="137"/>
      <c r="AE76" s="153">
        <f>AE65</f>
        <v>47082.723095450376</v>
      </c>
      <c r="AF76" s="137"/>
      <c r="AG76" s="153">
        <f>AG65</f>
        <v>60046.052311046442</v>
      </c>
      <c r="AH76" s="137"/>
      <c r="AI76" s="153">
        <f>SUM(AA76,AC76,AE76,AG76)</f>
        <v>201170.13695422199</v>
      </c>
      <c r="AJ76" s="154">
        <f>SUM(AA76,AC76)</f>
        <v>94041.361547725188</v>
      </c>
      <c r="AK76" s="154">
        <f>SUM(AE76,AG76)</f>
        <v>107128.77540649682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8699.166666666657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44731.356520816749</v>
      </c>
      <c r="AD78" s="112"/>
      <c r="AE78" s="112">
        <f>AC75</f>
        <v>89442.413046475238</v>
      </c>
      <c r="AF78" s="112"/>
      <c r="AG78" s="112">
        <f>AE75</f>
        <v>134776.194429328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44690.634341840829</v>
      </c>
      <c r="AB79" s="112"/>
      <c r="AC79" s="112">
        <f>AA79-AA74+AC65-AC70</f>
        <v>89380.629314932376</v>
      </c>
      <c r="AD79" s="112"/>
      <c r="AE79" s="112">
        <f>AC79-AC74+AE65-AE70</f>
        <v>134174.40893604126</v>
      </c>
      <c r="AF79" s="112"/>
      <c r="AG79" s="112">
        <f>AE79-AE74+AG65-AG70</f>
        <v>192471.51953449013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7375.0334516214334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7375.0334516214334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1843.7583629053584</v>
      </c>
      <c r="AB83" s="112"/>
      <c r="AC83" s="165">
        <f>$I$83*AB82/4</f>
        <v>1843.7583629053584</v>
      </c>
      <c r="AD83" s="112"/>
      <c r="AE83" s="165">
        <f>$I$83*AD82/4</f>
        <v>1843.7583629053584</v>
      </c>
      <c r="AF83" s="112"/>
      <c r="AG83" s="165">
        <f>$I$83*AF82/4</f>
        <v>1843.7583629053584</v>
      </c>
      <c r="AH83" s="165">
        <f>SUM(AA83,AC83,AE83,AG83)</f>
        <v>7375.0334516214334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13338.80917103747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13338.80917103747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1.3559260531627089</v>
      </c>
      <c r="C91" s="75">
        <f>(C37/$B$83)</f>
        <v>0.27118521063254175</v>
      </c>
      <c r="D91" s="24">
        <f t="shared" ref="D91" si="51">(B91+C91)</f>
        <v>1.6271112637952507</v>
      </c>
      <c r="H91" s="24">
        <f>(E37*F37/G37*F$7/F$9)</f>
        <v>1</v>
      </c>
      <c r="I91" s="22">
        <f t="shared" ref="I91" si="52">(D91*H91)</f>
        <v>1.6271112637952507</v>
      </c>
      <c r="J91" s="24">
        <f>IF(I$32&lt;=1+I$131,I91,L91+J$33*(I91-L91))</f>
        <v>1.3501571889324588</v>
      </c>
      <c r="K91" s="22">
        <f t="shared" ref="K91" si="53">(B91)</f>
        <v>1.3559260531627089</v>
      </c>
      <c r="L91" s="22">
        <f t="shared" ref="L91" si="54">(K91*H91)</f>
        <v>1.3559260531627089</v>
      </c>
      <c r="M91" s="231">
        <f t="shared" si="50"/>
        <v>1.3501571889324588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0.24406668956928759</v>
      </c>
      <c r="C92" s="75">
        <f t="shared" si="56"/>
        <v>8.1355563189762531E-2</v>
      </c>
      <c r="D92" s="24">
        <f t="shared" ref="D92:D118" si="57">(B92+C92)</f>
        <v>0.32542225275905012</v>
      </c>
      <c r="H92" s="24">
        <f t="shared" ref="H92:H118" si="58">(E38*F38/G38*F$7/F$9)</f>
        <v>1</v>
      </c>
      <c r="I92" s="22">
        <f t="shared" ref="I92:I118" si="59">(D92*H92)</f>
        <v>0.32542225275905012</v>
      </c>
      <c r="J92" s="24">
        <f t="shared" ref="J92:J118" si="60">IF(I$32&lt;=1+I$131,I92,L92+J$33*(I92-L92))</f>
        <v>0.24233603030021258</v>
      </c>
      <c r="K92" s="22">
        <f t="shared" ref="K92:K118" si="61">(B92)</f>
        <v>0.24406668956928759</v>
      </c>
      <c r="L92" s="22">
        <f t="shared" ref="L92:L118" si="62">(K92*H92)</f>
        <v>0.24406668956928759</v>
      </c>
      <c r="M92" s="231">
        <f t="shared" ref="M92:M118" si="63">(J92)</f>
        <v>0.24233603030021258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31">
        <f t="shared" si="63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31">
        <f t="shared" si="6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0.17084668269850131</v>
      </c>
      <c r="C95" s="75">
        <f t="shared" si="66"/>
        <v>0</v>
      </c>
      <c r="D95" s="24">
        <f t="shared" si="57"/>
        <v>0.17084668269850131</v>
      </c>
      <c r="H95" s="24">
        <f t="shared" si="58"/>
        <v>1</v>
      </c>
      <c r="I95" s="22">
        <f t="shared" si="59"/>
        <v>0.17084668269850131</v>
      </c>
      <c r="J95" s="24">
        <f t="shared" si="60"/>
        <v>0.17084668269850131</v>
      </c>
      <c r="K95" s="22">
        <f t="shared" si="61"/>
        <v>0.17084668269850131</v>
      </c>
      <c r="L95" s="22">
        <f t="shared" si="62"/>
        <v>0.17084668269850131</v>
      </c>
      <c r="M95" s="231">
        <f t="shared" si="63"/>
        <v>0.17084668269850131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2.1966002061235883E-2</v>
      </c>
      <c r="C96" s="75">
        <f t="shared" si="67"/>
        <v>-2.1966002061235883E-2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2.2433280063886136E-2</v>
      </c>
      <c r="K96" s="22">
        <f t="shared" si="61"/>
        <v>2.1966002061235883E-2</v>
      </c>
      <c r="L96" s="22">
        <f t="shared" si="62"/>
        <v>2.1966002061235883E-2</v>
      </c>
      <c r="M96" s="231">
        <f t="shared" si="63"/>
        <v>2.2433280063886136E-2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31">
        <f t="shared" si="6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31">
        <f t="shared" si="63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31">
        <f t="shared" si="63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31">
        <f t="shared" si="63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2.7118521063254177</v>
      </c>
      <c r="C101" s="75">
        <f t="shared" si="72"/>
        <v>0</v>
      </c>
      <c r="D101" s="24">
        <f t="shared" si="57"/>
        <v>2.7118521063254177</v>
      </c>
      <c r="H101" s="24">
        <f t="shared" si="58"/>
        <v>1</v>
      </c>
      <c r="I101" s="22">
        <f t="shared" si="59"/>
        <v>2.7118521063254177</v>
      </c>
      <c r="J101" s="24">
        <f t="shared" si="60"/>
        <v>2.7118521063254177</v>
      </c>
      <c r="K101" s="22">
        <f t="shared" si="61"/>
        <v>2.7118521063254177</v>
      </c>
      <c r="L101" s="22">
        <f t="shared" si="62"/>
        <v>2.7118521063254177</v>
      </c>
      <c r="M101" s="231">
        <f t="shared" si="63"/>
        <v>2.7118521063254177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31">
        <f t="shared" si="63"/>
        <v>0</v>
      </c>
      <c r="N102" s="233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31">
        <f t="shared" si="63"/>
        <v>0</v>
      </c>
      <c r="N103" s="233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Domestic work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31">
        <f t="shared" si="63"/>
        <v>0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Formal Employment (conservancies, etc.)</v>
      </c>
      <c r="B105" s="75">
        <f t="shared" ref="B105:C105" si="76">(B51/$B$83)</f>
        <v>19.525335165543009</v>
      </c>
      <c r="C105" s="75">
        <f t="shared" si="76"/>
        <v>0</v>
      </c>
      <c r="D105" s="24">
        <f t="shared" si="57"/>
        <v>19.525335165543009</v>
      </c>
      <c r="H105" s="24">
        <f t="shared" si="58"/>
        <v>1</v>
      </c>
      <c r="I105" s="22">
        <f t="shared" si="59"/>
        <v>19.525335165543009</v>
      </c>
      <c r="J105" s="24">
        <f t="shared" si="60"/>
        <v>19.525335165543009</v>
      </c>
      <c r="K105" s="22">
        <f t="shared" si="61"/>
        <v>19.525335165543009</v>
      </c>
      <c r="L105" s="22">
        <f t="shared" si="62"/>
        <v>19.525335165543009</v>
      </c>
      <c r="M105" s="231">
        <f t="shared" si="63"/>
        <v>19.525335165543009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Small business -- see Data2</v>
      </c>
      <c r="B106" s="75">
        <f t="shared" ref="B106:C106" si="77">(B52/$B$83)</f>
        <v>3.2542225275905015</v>
      </c>
      <c r="C106" s="75">
        <f t="shared" si="77"/>
        <v>0</v>
      </c>
      <c r="D106" s="24">
        <f t="shared" si="57"/>
        <v>3.2542225275905015</v>
      </c>
      <c r="H106" s="24">
        <f t="shared" si="58"/>
        <v>1</v>
      </c>
      <c r="I106" s="22">
        <f t="shared" si="59"/>
        <v>3.2542225275905015</v>
      </c>
      <c r="J106" s="24">
        <f t="shared" si="60"/>
        <v>3.2542225275905015</v>
      </c>
      <c r="K106" s="22">
        <f t="shared" si="61"/>
        <v>3.2542225275905015</v>
      </c>
      <c r="L106" s="22">
        <f t="shared" si="62"/>
        <v>3.2542225275905015</v>
      </c>
      <c r="M106" s="231">
        <f t="shared" si="63"/>
        <v>3.2542225275905015</v>
      </c>
      <c r="N106" s="233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Social development -- see Data2</v>
      </c>
      <c r="B107" s="75">
        <f t="shared" ref="B107:C107" si="78">(B53/$B$83)</f>
        <v>1.1389778846566754</v>
      </c>
      <c r="C107" s="75">
        <f t="shared" si="78"/>
        <v>0</v>
      </c>
      <c r="D107" s="24">
        <f t="shared" si="57"/>
        <v>1.1389778846566754</v>
      </c>
      <c r="H107" s="24">
        <f t="shared" si="58"/>
        <v>1</v>
      </c>
      <c r="I107" s="22">
        <f t="shared" si="59"/>
        <v>1.1389778846566754</v>
      </c>
      <c r="J107" s="24">
        <f t="shared" si="60"/>
        <v>1.1389778846566754</v>
      </c>
      <c r="K107" s="22">
        <f t="shared" si="61"/>
        <v>1.1389778846566754</v>
      </c>
      <c r="L107" s="22">
        <f t="shared" si="62"/>
        <v>1.1389778846566754</v>
      </c>
      <c r="M107" s="231">
        <f t="shared" si="63"/>
        <v>1.1389778846566754</v>
      </c>
      <c r="N107" s="233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Public works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Gifts/social support: type</v>
      </c>
      <c r="B109" s="75">
        <f t="shared" ref="B109:C109" si="80">(B55/$B$83)</f>
        <v>0.89491119508738781</v>
      </c>
      <c r="C109" s="75">
        <f t="shared" si="80"/>
        <v>0</v>
      </c>
      <c r="D109" s="24">
        <f t="shared" si="57"/>
        <v>0.89491119508738781</v>
      </c>
      <c r="H109" s="24">
        <f t="shared" si="58"/>
        <v>1</v>
      </c>
      <c r="I109" s="22">
        <f t="shared" si="59"/>
        <v>0.89491119508738781</v>
      </c>
      <c r="J109" s="24">
        <f t="shared" si="60"/>
        <v>0.89491119508738781</v>
      </c>
      <c r="K109" s="22">
        <f t="shared" si="61"/>
        <v>0.89491119508738781</v>
      </c>
      <c r="L109" s="22">
        <f t="shared" si="62"/>
        <v>0.89491119508738781</v>
      </c>
      <c r="M109" s="231">
        <f t="shared" si="63"/>
        <v>0.89491119508738781</v>
      </c>
      <c r="N109" s="233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Other income: e.g. Credit (cotton loans)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29.318104306694728</v>
      </c>
      <c r="C119" s="22">
        <f>SUM(C91:C118)</f>
        <v>0.33057477176106842</v>
      </c>
      <c r="D119" s="24">
        <f>SUM(D91:D118)</f>
        <v>29.648679078455793</v>
      </c>
      <c r="E119" s="22"/>
      <c r="F119" s="2"/>
      <c r="G119" s="2"/>
      <c r="H119" s="31"/>
      <c r="I119" s="22">
        <f>SUM(I91:I118)</f>
        <v>29.648679078455793</v>
      </c>
      <c r="J119" s="24">
        <f>SUM(J91:J118)</f>
        <v>29.311072061198054</v>
      </c>
      <c r="K119" s="22">
        <f>SUM(K91:K118)</f>
        <v>29.318104306694728</v>
      </c>
      <c r="L119" s="22">
        <f>SUM(L91:L118)</f>
        <v>29.318104306694728</v>
      </c>
      <c r="M119" s="57">
        <f t="shared" si="50"/>
        <v>29.311072061198054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1.2749649049347942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1.2749649049347942</v>
      </c>
      <c r="J124" s="241">
        <f>IF(SUMPRODUCT($B$124:$B124,$H$124:$H124)&lt;J$119,($B124*$H124),J$119)</f>
        <v>1.2749649049347942</v>
      </c>
      <c r="K124" s="22">
        <f>(B124)</f>
        <v>1.2749649049347942</v>
      </c>
      <c r="L124" s="29">
        <f>IF(SUMPRODUCT($B$124:$B124,$H$124:$H124)&lt;L$119,($B124*$H124),L$119)</f>
        <v>1.2749649049347942</v>
      </c>
      <c r="M124" s="57">
        <f t="shared" si="90"/>
        <v>1.2749649049347942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1.1795426724137934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1.1795426724137934</v>
      </c>
      <c r="J125" s="241">
        <f>IF(SUMPRODUCT($B$124:$B125,$H$124:$H125)&lt;J$119,($B125*$H125),IF(SUMPRODUCT($B$124:$B124,$H$124:$H124)&lt;J$119,J$119-SUMPRODUCT($B$124:$B124,$H$124:$H124),0))</f>
        <v>1.1795426724137934</v>
      </c>
      <c r="K125" s="22">
        <f t="shared" ref="K125:K126" si="91">(B125)</f>
        <v>1.1795426724137934</v>
      </c>
      <c r="L125" s="29">
        <f>IF(SUMPRODUCT($B$124:$B125,$H$124:$H125)&lt;L$119,($B125*$H125),IF(SUMPRODUCT($B$124:$B124,$H$124:$H124)&lt;L$119,L$119-SUMPRODUCT($B$124:$B124,$H$124:$H124),0))</f>
        <v>1.1795426724137934</v>
      </c>
      <c r="M125" s="57">
        <f t="shared" ref="M125:M126" si="92">(J125)</f>
        <v>1.1795426724137934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2.351175776184137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2.351175776184137</v>
      </c>
      <c r="K126" s="22">
        <f t="shared" si="91"/>
        <v>2.351175776184137</v>
      </c>
      <c r="L126" s="29">
        <f>IF(SUMPRODUCT($B$124:$B126,$H$124:$H126)&lt;(L$119-L$128),($B126*$H126),IF(SUMPRODUCT($B$124:$B125,$H$124:$H125)&lt;(L$119-L$128),L$119-L$128-SUMPRODUCT($B$124:$B125,$H$124:$H125),0))</f>
        <v>2.351175776184137</v>
      </c>
      <c r="M126" s="57">
        <f t="shared" si="92"/>
        <v>2.351175776184137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2.9610035185940653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2.9610035185940653</v>
      </c>
      <c r="K127" s="22">
        <f>(B127)</f>
        <v>2.9610035185940653</v>
      </c>
      <c r="L127" s="29">
        <f>IF(SUMPRODUCT($B$124:$B127,$H$124:$H127)&lt;(L$119-L$128),($B127*$H127),IF(SUMPRODUCT($B$124:$B126,$H$124:$H126)&lt;(L$119-L128),L$119-L$128-SUMPRODUCT($B$124:$B126,$H$124:$H126),0))</f>
        <v>2.9610035185940653</v>
      </c>
      <c r="M127" s="57">
        <f t="shared" si="90"/>
        <v>2.9610035185940653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0.30607958555417181</v>
      </c>
      <c r="C128" s="2"/>
      <c r="D128" s="31"/>
      <c r="E128" s="2"/>
      <c r="F128" s="2"/>
      <c r="G128" s="2"/>
      <c r="H128" s="24"/>
      <c r="I128" s="29">
        <f>(I30)</f>
        <v>28.373714173520998</v>
      </c>
      <c r="J128" s="232">
        <f>(J30)</f>
        <v>0.29459178748516202</v>
      </c>
      <c r="K128" s="22">
        <f>(B128)</f>
        <v>0.30607958555417181</v>
      </c>
      <c r="L128" s="22">
        <f>IF(L124=L119,0,(L119-L124)/(B119-B124)*K128)</f>
        <v>0.30607958555417181</v>
      </c>
      <c r="M128" s="57">
        <f t="shared" si="90"/>
        <v>0.29459178748516202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21.245337849013769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21.249793401586103</v>
      </c>
      <c r="K129" s="29">
        <f>(B129)</f>
        <v>21.245337849013769</v>
      </c>
      <c r="L129" s="60">
        <f>IF(SUM(L124:L128)&gt;L130,0,L130-SUM(L124:L128))</f>
        <v>21.245337849013765</v>
      </c>
      <c r="M129" s="57">
        <f t="shared" si="90"/>
        <v>21.249793401586103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29.318104306694728</v>
      </c>
      <c r="C130" s="2"/>
      <c r="D130" s="31"/>
      <c r="E130" s="2"/>
      <c r="F130" s="2"/>
      <c r="G130" s="2"/>
      <c r="H130" s="24"/>
      <c r="I130" s="29">
        <f>(I119)</f>
        <v>29.648679078455793</v>
      </c>
      <c r="J130" s="232">
        <f>(J119)</f>
        <v>29.311072061198054</v>
      </c>
      <c r="K130" s="22">
        <f>(B130)</f>
        <v>29.318104306694728</v>
      </c>
      <c r="L130" s="22">
        <f>(L119)</f>
        <v>29.318104306694728</v>
      </c>
      <c r="M130" s="57">
        <f t="shared" si="90"/>
        <v>29.311072061198054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1.1795426724137918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57" operator="equal">
      <formula>16</formula>
    </cfRule>
    <cfRule type="cellIs" dxfId="142" priority="258" operator="equal">
      <formula>15</formula>
    </cfRule>
    <cfRule type="cellIs" dxfId="141" priority="259" operator="equal">
      <formula>14</formula>
    </cfRule>
    <cfRule type="cellIs" dxfId="140" priority="260" operator="equal">
      <formula>13</formula>
    </cfRule>
    <cfRule type="cellIs" dxfId="139" priority="261" operator="equal">
      <formula>12</formula>
    </cfRule>
    <cfRule type="cellIs" dxfId="138" priority="262" operator="equal">
      <formula>11</formula>
    </cfRule>
    <cfRule type="cellIs" dxfId="137" priority="263" operator="equal">
      <formula>10</formula>
    </cfRule>
    <cfRule type="cellIs" dxfId="136" priority="264" operator="equal">
      <formula>9</formula>
    </cfRule>
    <cfRule type="cellIs" dxfId="135" priority="265" operator="equal">
      <formula>8</formula>
    </cfRule>
    <cfRule type="cellIs" dxfId="134" priority="266" operator="equal">
      <formula>7</formula>
    </cfRule>
    <cfRule type="cellIs" dxfId="133" priority="267" operator="equal">
      <formula>6</formula>
    </cfRule>
    <cfRule type="cellIs" dxfId="132" priority="268" operator="equal">
      <formula>5</formula>
    </cfRule>
    <cfRule type="cellIs" dxfId="131" priority="269" operator="equal">
      <formula>4</formula>
    </cfRule>
    <cfRule type="cellIs" dxfId="130" priority="270" operator="equal">
      <formula>3</formula>
    </cfRule>
    <cfRule type="cellIs" dxfId="129" priority="271" operator="equal">
      <formula>2</formula>
    </cfRule>
    <cfRule type="cellIs" dxfId="128" priority="272" operator="equal">
      <formula>1</formula>
    </cfRule>
  </conditionalFormatting>
  <conditionalFormatting sqref="N29">
    <cfRule type="cellIs" dxfId="127" priority="241" operator="equal">
      <formula>16</formula>
    </cfRule>
    <cfRule type="cellIs" dxfId="126" priority="242" operator="equal">
      <formula>15</formula>
    </cfRule>
    <cfRule type="cellIs" dxfId="125" priority="243" operator="equal">
      <formula>14</formula>
    </cfRule>
    <cfRule type="cellIs" dxfId="124" priority="244" operator="equal">
      <formula>13</formula>
    </cfRule>
    <cfRule type="cellIs" dxfId="123" priority="245" operator="equal">
      <formula>12</formula>
    </cfRule>
    <cfRule type="cellIs" dxfId="122" priority="246" operator="equal">
      <formula>11</formula>
    </cfRule>
    <cfRule type="cellIs" dxfId="121" priority="247" operator="equal">
      <formula>10</formula>
    </cfRule>
    <cfRule type="cellIs" dxfId="120" priority="248" operator="equal">
      <formula>9</formula>
    </cfRule>
    <cfRule type="cellIs" dxfId="119" priority="249" operator="equal">
      <formula>8</formula>
    </cfRule>
    <cfRule type="cellIs" dxfId="118" priority="250" operator="equal">
      <formula>7</formula>
    </cfRule>
    <cfRule type="cellIs" dxfId="117" priority="251" operator="equal">
      <formula>6</formula>
    </cfRule>
    <cfRule type="cellIs" dxfId="116" priority="252" operator="equal">
      <formula>5</formula>
    </cfRule>
    <cfRule type="cellIs" dxfId="115" priority="253" operator="equal">
      <formula>4</formula>
    </cfRule>
    <cfRule type="cellIs" dxfId="114" priority="254" operator="equal">
      <formula>3</formula>
    </cfRule>
    <cfRule type="cellIs" dxfId="113" priority="255" operator="equal">
      <formula>2</formula>
    </cfRule>
    <cfRule type="cellIs" dxfId="112" priority="256" operator="equal">
      <formula>1</formula>
    </cfRule>
  </conditionalFormatting>
  <conditionalFormatting sqref="N113:N118">
    <cfRule type="cellIs" dxfId="111" priority="193" operator="equal">
      <formula>16</formula>
    </cfRule>
    <cfRule type="cellIs" dxfId="110" priority="194" operator="equal">
      <formula>15</formula>
    </cfRule>
    <cfRule type="cellIs" dxfId="109" priority="195" operator="equal">
      <formula>14</formula>
    </cfRule>
    <cfRule type="cellIs" dxfId="108" priority="196" operator="equal">
      <formula>13</formula>
    </cfRule>
    <cfRule type="cellIs" dxfId="107" priority="197" operator="equal">
      <formula>12</formula>
    </cfRule>
    <cfRule type="cellIs" dxfId="106" priority="198" operator="equal">
      <formula>11</formula>
    </cfRule>
    <cfRule type="cellIs" dxfId="105" priority="199" operator="equal">
      <formula>10</formula>
    </cfRule>
    <cfRule type="cellIs" dxfId="104" priority="200" operator="equal">
      <formula>9</formula>
    </cfRule>
    <cfRule type="cellIs" dxfId="103" priority="201" operator="equal">
      <formula>8</formula>
    </cfRule>
    <cfRule type="cellIs" dxfId="102" priority="202" operator="equal">
      <formula>7</formula>
    </cfRule>
    <cfRule type="cellIs" dxfId="101" priority="203" operator="equal">
      <formula>6</formula>
    </cfRule>
    <cfRule type="cellIs" dxfId="100" priority="204" operator="equal">
      <formula>5</formula>
    </cfRule>
    <cfRule type="cellIs" dxfId="99" priority="205" operator="equal">
      <formula>4</formula>
    </cfRule>
    <cfRule type="cellIs" dxfId="98" priority="206" operator="equal">
      <formula>3</formula>
    </cfRule>
    <cfRule type="cellIs" dxfId="97" priority="207" operator="equal">
      <formula>2</formula>
    </cfRule>
    <cfRule type="cellIs" dxfId="96" priority="208" operator="equal">
      <formula>1</formula>
    </cfRule>
  </conditionalFormatting>
  <conditionalFormatting sqref="N112">
    <cfRule type="cellIs" dxfId="95" priority="145" operator="equal">
      <formula>16</formula>
    </cfRule>
    <cfRule type="cellIs" dxfId="94" priority="146" operator="equal">
      <formula>15</formula>
    </cfRule>
    <cfRule type="cellIs" dxfId="93" priority="147" operator="equal">
      <formula>14</formula>
    </cfRule>
    <cfRule type="cellIs" dxfId="92" priority="148" operator="equal">
      <formula>13</formula>
    </cfRule>
    <cfRule type="cellIs" dxfId="91" priority="149" operator="equal">
      <formula>12</formula>
    </cfRule>
    <cfRule type="cellIs" dxfId="90" priority="150" operator="equal">
      <formula>11</formula>
    </cfRule>
    <cfRule type="cellIs" dxfId="89" priority="151" operator="equal">
      <formula>10</formula>
    </cfRule>
    <cfRule type="cellIs" dxfId="88" priority="152" operator="equal">
      <formula>9</formula>
    </cfRule>
    <cfRule type="cellIs" dxfId="87" priority="153" operator="equal">
      <formula>8</formula>
    </cfRule>
    <cfRule type="cellIs" dxfId="86" priority="154" operator="equal">
      <formula>7</formula>
    </cfRule>
    <cfRule type="cellIs" dxfId="85" priority="155" operator="equal">
      <formula>6</formula>
    </cfRule>
    <cfRule type="cellIs" dxfId="84" priority="156" operator="equal">
      <formula>5</formula>
    </cfRule>
    <cfRule type="cellIs" dxfId="83" priority="157" operator="equal">
      <formula>4</formula>
    </cfRule>
    <cfRule type="cellIs" dxfId="82" priority="158" operator="equal">
      <formula>3</formula>
    </cfRule>
    <cfRule type="cellIs" dxfId="81" priority="159" operator="equal">
      <formula>2</formula>
    </cfRule>
    <cfRule type="cellIs" dxfId="80" priority="160" operator="equal">
      <formula>1</formula>
    </cfRule>
  </conditionalFormatting>
  <conditionalFormatting sqref="N111">
    <cfRule type="cellIs" dxfId="79" priority="113" operator="equal">
      <formula>16</formula>
    </cfRule>
    <cfRule type="cellIs" dxfId="78" priority="114" operator="equal">
      <formula>15</formula>
    </cfRule>
    <cfRule type="cellIs" dxfId="77" priority="115" operator="equal">
      <formula>14</formula>
    </cfRule>
    <cfRule type="cellIs" dxfId="76" priority="116" operator="equal">
      <formula>13</formula>
    </cfRule>
    <cfRule type="cellIs" dxfId="75" priority="117" operator="equal">
      <formula>12</formula>
    </cfRule>
    <cfRule type="cellIs" dxfId="74" priority="118" operator="equal">
      <formula>11</formula>
    </cfRule>
    <cfRule type="cellIs" dxfId="73" priority="119" operator="equal">
      <formula>10</formula>
    </cfRule>
    <cfRule type="cellIs" dxfId="72" priority="120" operator="equal">
      <formula>9</formula>
    </cfRule>
    <cfRule type="cellIs" dxfId="71" priority="121" operator="equal">
      <formula>8</formula>
    </cfRule>
    <cfRule type="cellIs" dxfId="70" priority="122" operator="equal">
      <formula>7</formula>
    </cfRule>
    <cfRule type="cellIs" dxfId="69" priority="123" operator="equal">
      <formula>6</formula>
    </cfRule>
    <cfRule type="cellIs" dxfId="68" priority="124" operator="equal">
      <formula>5</formula>
    </cfRule>
    <cfRule type="cellIs" dxfId="67" priority="125" operator="equal">
      <formula>4</formula>
    </cfRule>
    <cfRule type="cellIs" dxfId="66" priority="126" operator="equal">
      <formula>3</formula>
    </cfRule>
    <cfRule type="cellIs" dxfId="65" priority="127" operator="equal">
      <formula>2</formula>
    </cfRule>
    <cfRule type="cellIs" dxfId="64" priority="128" operator="equal">
      <formula>1</formula>
    </cfRule>
  </conditionalFormatting>
  <conditionalFormatting sqref="N91:N104">
    <cfRule type="cellIs" dxfId="63" priority="97" operator="equal">
      <formula>16</formula>
    </cfRule>
    <cfRule type="cellIs" dxfId="62" priority="98" operator="equal">
      <formula>15</formula>
    </cfRule>
    <cfRule type="cellIs" dxfId="61" priority="99" operator="equal">
      <formula>14</formula>
    </cfRule>
    <cfRule type="cellIs" dxfId="60" priority="100" operator="equal">
      <formula>13</formula>
    </cfRule>
    <cfRule type="cellIs" dxfId="59" priority="101" operator="equal">
      <formula>12</formula>
    </cfRule>
    <cfRule type="cellIs" dxfId="58" priority="102" operator="equal">
      <formula>11</formula>
    </cfRule>
    <cfRule type="cellIs" dxfId="57" priority="103" operator="equal">
      <formula>10</formula>
    </cfRule>
    <cfRule type="cellIs" dxfId="56" priority="104" operator="equal">
      <formula>9</formula>
    </cfRule>
    <cfRule type="cellIs" dxfId="55" priority="105" operator="equal">
      <formula>8</formula>
    </cfRule>
    <cfRule type="cellIs" dxfId="54" priority="106" operator="equal">
      <formula>7</formula>
    </cfRule>
    <cfRule type="cellIs" dxfId="53" priority="107" operator="equal">
      <formula>6</formula>
    </cfRule>
    <cfRule type="cellIs" dxfId="52" priority="108" operator="equal">
      <formula>5</formula>
    </cfRule>
    <cfRule type="cellIs" dxfId="51" priority="109" operator="equal">
      <formula>4</formula>
    </cfRule>
    <cfRule type="cellIs" dxfId="50" priority="110" operator="equal">
      <formula>3</formula>
    </cfRule>
    <cfRule type="cellIs" dxfId="49" priority="111" operator="equal">
      <formula>2</formula>
    </cfRule>
    <cfRule type="cellIs" dxfId="48" priority="112" operator="equal">
      <formula>1</formula>
    </cfRule>
  </conditionalFormatting>
  <conditionalFormatting sqref="N105:N110">
    <cfRule type="cellIs" dxfId="47" priority="81" operator="equal">
      <formula>16</formula>
    </cfRule>
    <cfRule type="cellIs" dxfId="46" priority="82" operator="equal">
      <formula>15</formula>
    </cfRule>
    <cfRule type="cellIs" dxfId="45" priority="83" operator="equal">
      <formula>14</formula>
    </cfRule>
    <cfRule type="cellIs" dxfId="44" priority="84" operator="equal">
      <formula>13</formula>
    </cfRule>
    <cfRule type="cellIs" dxfId="43" priority="85" operator="equal">
      <formula>12</formula>
    </cfRule>
    <cfRule type="cellIs" dxfId="42" priority="86" operator="equal">
      <formula>11</formula>
    </cfRule>
    <cfRule type="cellIs" dxfId="41" priority="87" operator="equal">
      <formula>10</formula>
    </cfRule>
    <cfRule type="cellIs" dxfId="40" priority="88" operator="equal">
      <formula>9</formula>
    </cfRule>
    <cfRule type="cellIs" dxfId="39" priority="89" operator="equal">
      <formula>8</formula>
    </cfRule>
    <cfRule type="cellIs" dxfId="38" priority="90" operator="equal">
      <formula>7</formula>
    </cfRule>
    <cfRule type="cellIs" dxfId="37" priority="91" operator="equal">
      <formula>6</formula>
    </cfRule>
    <cfRule type="cellIs" dxfId="36" priority="92" operator="equal">
      <formula>5</formula>
    </cfRule>
    <cfRule type="cellIs" dxfId="35" priority="93" operator="equal">
      <formula>4</formula>
    </cfRule>
    <cfRule type="cellIs" dxfId="34" priority="94" operator="equal">
      <formula>3</formula>
    </cfRule>
    <cfRule type="cellIs" dxfId="33" priority="95" operator="equal">
      <formula>2</formula>
    </cfRule>
    <cfRule type="cellIs" dxfId="32" priority="96" operator="equal">
      <formula>1</formula>
    </cfRule>
  </conditionalFormatting>
  <conditionalFormatting sqref="N27:N28">
    <cfRule type="cellIs" dxfId="31" priority="65" operator="equal">
      <formula>16</formula>
    </cfRule>
    <cfRule type="cellIs" dxfId="30" priority="66" operator="equal">
      <formula>15</formula>
    </cfRule>
    <cfRule type="cellIs" dxfId="29" priority="67" operator="equal">
      <formula>14</formula>
    </cfRule>
    <cfRule type="cellIs" dxfId="28" priority="68" operator="equal">
      <formula>13</formula>
    </cfRule>
    <cfRule type="cellIs" dxfId="27" priority="69" operator="equal">
      <formula>12</formula>
    </cfRule>
    <cfRule type="cellIs" dxfId="26" priority="70" operator="equal">
      <formula>11</formula>
    </cfRule>
    <cfRule type="cellIs" dxfId="25" priority="71" operator="equal">
      <formula>10</formula>
    </cfRule>
    <cfRule type="cellIs" dxfId="24" priority="72" operator="equal">
      <formula>9</formula>
    </cfRule>
    <cfRule type="cellIs" dxfId="23" priority="73" operator="equal">
      <formula>8</formula>
    </cfRule>
    <cfRule type="cellIs" dxfId="22" priority="74" operator="equal">
      <formula>7</formula>
    </cfRule>
    <cfRule type="cellIs" dxfId="21" priority="75" operator="equal">
      <formula>6</formula>
    </cfRule>
    <cfRule type="cellIs" dxfId="20" priority="76" operator="equal">
      <formula>5</formula>
    </cfRule>
    <cfRule type="cellIs" dxfId="19" priority="77" operator="equal">
      <formula>4</formula>
    </cfRule>
    <cfRule type="cellIs" dxfId="18" priority="78" operator="equal">
      <formula>3</formula>
    </cfRule>
    <cfRule type="cellIs" dxfId="17" priority="79" operator="equal">
      <formula>2</formula>
    </cfRule>
    <cfRule type="cellIs" dxfId="16" priority="80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ZASCO: 59305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F61" sqref="F6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ZASCO: 59305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744.45093894148795</v>
      </c>
      <c r="C72" s="109">
        <f>Poor!R7</f>
        <v>1287.5208143668578</v>
      </c>
      <c r="D72" s="109">
        <f>Middle!R7</f>
        <v>930.16778942109124</v>
      </c>
      <c r="E72" s="109">
        <f>Rich!R7</f>
        <v>788.94143018072589</v>
      </c>
      <c r="F72" s="109">
        <f>V.Poor!T7</f>
        <v>744.45093894148795</v>
      </c>
      <c r="G72" s="109">
        <f>Poor!T7</f>
        <v>1303.0466628312711</v>
      </c>
      <c r="H72" s="109">
        <f>Middle!T7</f>
        <v>913.58626481786996</v>
      </c>
      <c r="I72" s="109">
        <f>Rich!T7</f>
        <v>786.45323759239432</v>
      </c>
    </row>
    <row r="73" spans="1:9">
      <c r="A73" t="str">
        <f>V.Poor!Q8</f>
        <v>Own crops sold</v>
      </c>
      <c r="B73" s="109">
        <f>V.Poor!R8</f>
        <v>48</v>
      </c>
      <c r="C73" s="109">
        <f>Poor!R8</f>
        <v>1901.0000000000005</v>
      </c>
      <c r="D73" s="109">
        <f>Middle!R8</f>
        <v>1017.142857142857</v>
      </c>
      <c r="E73" s="109">
        <f>Rich!R8</f>
        <v>34275.199999999997</v>
      </c>
      <c r="F73" s="109">
        <f>V.Poor!T8</f>
        <v>48</v>
      </c>
      <c r="G73" s="109">
        <f>Poor!T8</f>
        <v>1853.6533845588576</v>
      </c>
      <c r="H73" s="109">
        <f>Middle!T8</f>
        <v>1032.6714431637636</v>
      </c>
      <c r="I73" s="109">
        <f>Rich!T8</f>
        <v>34280.713905441211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239.1298342541437</v>
      </c>
      <c r="D74" s="109">
        <f>Middle!R9</f>
        <v>273.29123914759276</v>
      </c>
      <c r="E74" s="109">
        <f>Rich!R9</f>
        <v>1012.2762430939226</v>
      </c>
      <c r="F74" s="109">
        <f>V.Poor!T9</f>
        <v>0</v>
      </c>
      <c r="G74" s="109">
        <f>Poor!T9</f>
        <v>239.1298342541437</v>
      </c>
      <c r="H74" s="109">
        <f>Middle!T9</f>
        <v>273.29123914759276</v>
      </c>
      <c r="I74" s="109">
        <f>Rich!T9</f>
        <v>1012.2762430939226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4849</v>
      </c>
      <c r="D76" s="109">
        <f>Middle!R11</f>
        <v>9942.8571428571431</v>
      </c>
      <c r="E76" s="109">
        <f>Rich!R11</f>
        <v>18880</v>
      </c>
      <c r="F76" s="109">
        <f>V.Poor!T11</f>
        <v>0</v>
      </c>
      <c r="G76" s="109">
        <f>Poor!T11</f>
        <v>4849</v>
      </c>
      <c r="H76" s="109">
        <f>Middle!T11</f>
        <v>10065.641311394542</v>
      </c>
      <c r="I76" s="109">
        <f>Rich!T11</f>
        <v>18791.505221314012</v>
      </c>
    </row>
    <row r="77" spans="1:9">
      <c r="A77" t="str">
        <f>V.Poor!Q12</f>
        <v>Wild foods consumed and sold</v>
      </c>
      <c r="B77" s="109">
        <f>V.Poor!R12</f>
        <v>40.580134249868173</v>
      </c>
      <c r="C77" s="109">
        <f>Poor!R12</f>
        <v>136.35454126544516</v>
      </c>
      <c r="D77" s="109">
        <f>Middle!R12</f>
        <v>0</v>
      </c>
      <c r="E77" s="109">
        <f>Rich!R12</f>
        <v>0</v>
      </c>
      <c r="F77" s="109">
        <f>V.Poor!T12</f>
        <v>115.82665806639596</v>
      </c>
      <c r="G77" s="109">
        <f>Poor!T12</f>
        <v>177.56109612290527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4660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4660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123428.57142857145</v>
      </c>
      <c r="E79" s="109">
        <f>Rich!R14</f>
        <v>230400</v>
      </c>
      <c r="F79" s="109">
        <f>V.Poor!T14</f>
        <v>0</v>
      </c>
      <c r="G79" s="109">
        <f>Poor!T14</f>
        <v>0</v>
      </c>
      <c r="H79" s="109">
        <f>Middle!T14</f>
        <v>123428.57142857145</v>
      </c>
      <c r="I79" s="109">
        <f>Rich!T14</f>
        <v>230400</v>
      </c>
    </row>
    <row r="80" spans="1:9">
      <c r="A80" t="str">
        <f>V.Poor!Q15</f>
        <v>Labour - public works</v>
      </c>
      <c r="B80" s="109">
        <f>V.Poor!R15</f>
        <v>7200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7200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3839.9999999999995</v>
      </c>
      <c r="C82" s="109">
        <f>Poor!R17</f>
        <v>0</v>
      </c>
      <c r="D82" s="109">
        <f>Middle!R17</f>
        <v>0</v>
      </c>
      <c r="E82" s="109">
        <f>Rich!R17</f>
        <v>38400</v>
      </c>
      <c r="F82" s="109">
        <f>V.Poor!T17</f>
        <v>3839.9999999999995</v>
      </c>
      <c r="G82" s="109">
        <f>Poor!T17</f>
        <v>0</v>
      </c>
      <c r="H82" s="109">
        <f>Middle!T17</f>
        <v>0</v>
      </c>
      <c r="I82" s="109">
        <f>Rich!T17</f>
        <v>38400</v>
      </c>
    </row>
    <row r="83" spans="1:9">
      <c r="A83" t="str">
        <f>V.Poor!Q18</f>
        <v>Food transfer - official</v>
      </c>
      <c r="B83" s="109">
        <f>V.Poor!R18</f>
        <v>2144.6161068204419</v>
      </c>
      <c r="C83" s="109">
        <f>Poor!R18</f>
        <v>2248.8842468150833</v>
      </c>
      <c r="D83" s="109">
        <f>Middle!R18</f>
        <v>1804.2421583776522</v>
      </c>
      <c r="E83" s="109">
        <f>Rich!R18</f>
        <v>561.90731059972825</v>
      </c>
      <c r="F83" s="109">
        <f>V.Poor!T18</f>
        <v>2144.6161068204419</v>
      </c>
      <c r="G83" s="109">
        <f>Poor!T18</f>
        <v>2248.8842468150833</v>
      </c>
      <c r="H83" s="109">
        <f>Middle!T18</f>
        <v>1804.2421583776522</v>
      </c>
      <c r="I83" s="109">
        <f>Rich!T18</f>
        <v>561.90731059972825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15840</v>
      </c>
      <c r="C85" s="109">
        <f>Poor!R20</f>
        <v>32640</v>
      </c>
      <c r="D85" s="109">
        <f>Middle!R20</f>
        <v>9600</v>
      </c>
      <c r="E85" s="109">
        <f>Rich!R20</f>
        <v>13440</v>
      </c>
      <c r="F85" s="109">
        <f>V.Poor!T20</f>
        <v>15840</v>
      </c>
      <c r="G85" s="109">
        <f>Poor!T20</f>
        <v>32640</v>
      </c>
      <c r="H85" s="109">
        <f>Middle!T20</f>
        <v>9600</v>
      </c>
      <c r="I85" s="109">
        <f>Rich!T20</f>
        <v>13440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850</v>
      </c>
      <c r="D86" s="109">
        <f>Middle!R21</f>
        <v>1542.8571428571427</v>
      </c>
      <c r="E86" s="109">
        <f>Rich!R21</f>
        <v>10560</v>
      </c>
      <c r="F86" s="109">
        <f>V.Poor!T21</f>
        <v>0</v>
      </c>
      <c r="G86" s="109">
        <f>Poor!T21</f>
        <v>850</v>
      </c>
      <c r="H86" s="109">
        <f>Middle!T21</f>
        <v>1542.8571428571427</v>
      </c>
      <c r="I86" s="109">
        <f>Rich!T21</f>
        <v>10560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2301</v>
      </c>
      <c r="D87" s="109">
        <f>Middle!R22</f>
        <v>2857.1428571428573</v>
      </c>
      <c r="E87" s="109">
        <f>Rich!R22</f>
        <v>0</v>
      </c>
      <c r="F87" s="109">
        <f>V.Poor!T22</f>
        <v>0</v>
      </c>
      <c r="G87" s="109">
        <f>Poor!T22</f>
        <v>2301</v>
      </c>
      <c r="H87" s="109">
        <f>Middle!T22</f>
        <v>2857.1428571428573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34517.647180011802</v>
      </c>
      <c r="C88" s="109">
        <f>Poor!R23</f>
        <v>46452.889436701531</v>
      </c>
      <c r="D88" s="109">
        <f>Middle!R23</f>
        <v>151396.27261551778</v>
      </c>
      <c r="E88" s="109">
        <f>Rich!R23</f>
        <v>348318.32498387439</v>
      </c>
      <c r="F88" s="109">
        <f>V.Poor!T23</f>
        <v>34592.893703828326</v>
      </c>
      <c r="G88" s="109">
        <f>Poor!T23</f>
        <v>46462.275224582263</v>
      </c>
      <c r="H88" s="109">
        <f>Middle!T23</f>
        <v>151518.00384547288</v>
      </c>
      <c r="I88" s="109">
        <f>Rich!T23</f>
        <v>348232.85591804131</v>
      </c>
    </row>
    <row r="89" spans="1:9">
      <c r="A89" t="str">
        <f>V.Poor!Q24</f>
        <v>Food Poverty line</v>
      </c>
      <c r="B89" s="109">
        <f>V.Poor!R24</f>
        <v>21342.094673659954</v>
      </c>
      <c r="C89" s="109">
        <f>Poor!R24</f>
        <v>21342.094673659954</v>
      </c>
      <c r="D89" s="109">
        <f>Middle!R24</f>
        <v>21342.094673659951</v>
      </c>
      <c r="E89" s="109">
        <f>Rich!R24</f>
        <v>21342.094673659954</v>
      </c>
      <c r="F89" s="109">
        <f>V.Poor!T24</f>
        <v>21342.094673659954</v>
      </c>
      <c r="G89" s="109">
        <f>Poor!T24</f>
        <v>21342.094673659954</v>
      </c>
      <c r="H89" s="109">
        <f>Middle!T24</f>
        <v>21342.094673659951</v>
      </c>
      <c r="I89" s="109">
        <f>Rich!T24</f>
        <v>21342.094673659954</v>
      </c>
    </row>
    <row r="90" spans="1:9">
      <c r="A90" s="108" t="str">
        <f>V.Poor!Q25</f>
        <v>Lower Bound Poverty line</v>
      </c>
      <c r="B90" s="109">
        <f>V.Poor!R25</f>
        <v>35260.761340326622</v>
      </c>
      <c r="C90" s="109">
        <f>Poor!R25</f>
        <v>35260.761340326622</v>
      </c>
      <c r="D90" s="109">
        <f>Middle!R25</f>
        <v>35260.761340326622</v>
      </c>
      <c r="E90" s="109">
        <f>Rich!R25</f>
        <v>35260.761340326622</v>
      </c>
      <c r="F90" s="109">
        <f>V.Poor!T25</f>
        <v>35260.761340326622</v>
      </c>
      <c r="G90" s="109">
        <f>Poor!T25</f>
        <v>35260.761340326622</v>
      </c>
      <c r="H90" s="109">
        <f>Middle!T25</f>
        <v>35260.761340326622</v>
      </c>
      <c r="I90" s="109">
        <f>Rich!T25</f>
        <v>35260.761340326622</v>
      </c>
    </row>
    <row r="91" spans="1:9">
      <c r="A91" s="108" t="str">
        <f>V.Poor!Q26</f>
        <v>Upper Bound Poverty line</v>
      </c>
      <c r="B91" s="109">
        <f>V.Poor!R26</f>
        <v>63004.761340326622</v>
      </c>
      <c r="C91" s="109">
        <f>Poor!R26</f>
        <v>63004.761340326622</v>
      </c>
      <c r="D91" s="109">
        <f>Middle!R26</f>
        <v>63004.761340326622</v>
      </c>
      <c r="E91" s="109">
        <f>Rich!R26</f>
        <v>63004.76134032663</v>
      </c>
      <c r="F91" s="109">
        <f>V.Poor!T26</f>
        <v>63004.761340326622</v>
      </c>
      <c r="G91" s="109">
        <f>Poor!T26</f>
        <v>63004.761340326622</v>
      </c>
      <c r="H91" s="109">
        <f>Middle!T26</f>
        <v>63004.761340326622</v>
      </c>
      <c r="I91" s="109">
        <f>Rich!T26</f>
        <v>63004.76134032663</v>
      </c>
    </row>
    <row r="92" spans="1:9">
      <c r="A92" s="108" t="str">
        <f>V.Poor!Q27</f>
        <v>Resilience line</v>
      </c>
      <c r="B92" s="109">
        <f>V.Poor!R27</f>
        <v>65114.76134032663</v>
      </c>
      <c r="C92" s="109">
        <f>Poor!R27</f>
        <v>66669.76134032663</v>
      </c>
      <c r="D92" s="109">
        <f>Middle!R27</f>
        <v>66481.904197469485</v>
      </c>
      <c r="E92" s="109">
        <f>Rich!R27</f>
        <v>97944.76134032663</v>
      </c>
      <c r="F92" s="109">
        <f>V.Poor!T27</f>
        <v>65114.76134032663</v>
      </c>
      <c r="G92" s="109">
        <f>Poor!T27</f>
        <v>66669.76134032663</v>
      </c>
      <c r="H92" s="109">
        <f>Middle!T27</f>
        <v>66481.904197469485</v>
      </c>
      <c r="I92" s="109">
        <f>Rich!T27</f>
        <v>97944.76134032663</v>
      </c>
    </row>
    <row r="93" spans="1:9">
      <c r="A93" t="str">
        <f>V.Poor!Q24</f>
        <v>Food Poverty line</v>
      </c>
      <c r="F93" s="109">
        <f>V.Poor!T24</f>
        <v>21342.094673659954</v>
      </c>
      <c r="G93" s="109">
        <f>Poor!T24</f>
        <v>21342.094673659954</v>
      </c>
      <c r="H93" s="109">
        <f>Middle!T24</f>
        <v>21342.094673659951</v>
      </c>
      <c r="I93" s="109">
        <f>Rich!T24</f>
        <v>21342.094673659954</v>
      </c>
    </row>
    <row r="94" spans="1:9">
      <c r="A94" t="str">
        <f>V.Poor!Q25</f>
        <v>Lower Bound Poverty line</v>
      </c>
      <c r="F94" s="109">
        <f>V.Poor!T25</f>
        <v>35260.761340326622</v>
      </c>
      <c r="G94" s="109">
        <f>Poor!T25</f>
        <v>35260.761340326622</v>
      </c>
      <c r="H94" s="109">
        <f>Middle!T25</f>
        <v>35260.761340326622</v>
      </c>
      <c r="I94" s="109">
        <f>Rich!T25</f>
        <v>35260.761340326622</v>
      </c>
    </row>
    <row r="95" spans="1:9">
      <c r="A95" t="str">
        <f>V.Poor!Q26</f>
        <v>Upper Bound Poverty line</v>
      </c>
      <c r="F95" s="109">
        <f>V.Poor!T26</f>
        <v>63004.761340326622</v>
      </c>
      <c r="G95" s="109">
        <f>Poor!T26</f>
        <v>63004.761340326622</v>
      </c>
      <c r="H95" s="109">
        <f>Middle!T26</f>
        <v>63004.761340326622</v>
      </c>
      <c r="I95" s="109">
        <f>Rich!T26</f>
        <v>63004.76134032663</v>
      </c>
    </row>
    <row r="96" spans="1:9">
      <c r="A96" t="str">
        <f>V.Poor!Q27</f>
        <v>Resilience line</v>
      </c>
      <c r="F96" s="109">
        <f>V.Poor!T27</f>
        <v>65114.76134032663</v>
      </c>
      <c r="G96" s="109">
        <f>Poor!T27</f>
        <v>66669.76134032663</v>
      </c>
      <c r="H96" s="109">
        <f>Middle!T27</f>
        <v>66481.904197469485</v>
      </c>
      <c r="I96" s="109">
        <f>Rich!T27</f>
        <v>97944.76134032663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743.11416031482077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667.86763649829663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28487.114160314821</v>
      </c>
      <c r="C100" s="243">
        <f t="shared" si="0"/>
        <v>16551.871903625091</v>
      </c>
      <c r="D100" s="243">
        <f t="shared" si="0"/>
        <v>0</v>
      </c>
      <c r="E100" s="243">
        <f t="shared" si="0"/>
        <v>0</v>
      </c>
      <c r="F100" s="243">
        <f t="shared" si="0"/>
        <v>28411.867636498297</v>
      </c>
      <c r="G100" s="243">
        <f t="shared" si="0"/>
        <v>16542.486115744359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30597.114160314828</v>
      </c>
      <c r="C101" s="243">
        <f t="shared" si="0"/>
        <v>20216.871903625099</v>
      </c>
      <c r="D101" s="243">
        <f t="shared" si="0"/>
        <v>0</v>
      </c>
      <c r="E101" s="243">
        <f t="shared" si="0"/>
        <v>0</v>
      </c>
      <c r="F101" s="243">
        <f t="shared" si="0"/>
        <v>30521.867636498304</v>
      </c>
      <c r="G101" s="243">
        <f t="shared" si="0"/>
        <v>20207.486115744367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ZASCO: 59305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744.45093894148795</v>
      </c>
      <c r="C3" s="204">
        <f>Income!C72</f>
        <v>1287.5208143668578</v>
      </c>
      <c r="D3" s="204">
        <f>Income!D72</f>
        <v>930.16778942109124</v>
      </c>
      <c r="E3" s="204">
        <f>Income!E72</f>
        <v>788.94143018072589</v>
      </c>
      <c r="F3" s="205">
        <f>IF(F$2&lt;=($B$2+$C$2+$D$2),IF(F$2&lt;=($B$2+$C$2),IF(F$2&lt;=$B$2,$B3,$C3),$D3),$E3)</f>
        <v>744.45093894148795</v>
      </c>
      <c r="G3" s="205">
        <f t="shared" ref="G3:AW7" si="0">IF(G$2&lt;=($B$2+$C$2+$D$2),IF(G$2&lt;=($B$2+$C$2),IF(G$2&lt;=$B$2,$B3,$C3),$D3),$E3)</f>
        <v>744.45093894148795</v>
      </c>
      <c r="H3" s="205">
        <f t="shared" si="0"/>
        <v>744.45093894148795</v>
      </c>
      <c r="I3" s="205">
        <f t="shared" si="0"/>
        <v>744.45093894148795</v>
      </c>
      <c r="J3" s="205">
        <f t="shared" si="0"/>
        <v>744.45093894148795</v>
      </c>
      <c r="K3" s="205">
        <f t="shared" si="0"/>
        <v>744.45093894148795</v>
      </c>
      <c r="L3" s="205">
        <f t="shared" si="0"/>
        <v>744.45093894148795</v>
      </c>
      <c r="M3" s="205">
        <f t="shared" si="0"/>
        <v>744.45093894148795</v>
      </c>
      <c r="N3" s="205">
        <f t="shared" si="0"/>
        <v>744.45093894148795</v>
      </c>
      <c r="O3" s="205">
        <f t="shared" si="0"/>
        <v>744.45093894148795</v>
      </c>
      <c r="P3" s="205">
        <f t="shared" si="0"/>
        <v>744.45093894148795</v>
      </c>
      <c r="Q3" s="205">
        <f t="shared" si="0"/>
        <v>744.45093894148795</v>
      </c>
      <c r="R3" s="205">
        <f t="shared" si="0"/>
        <v>744.45093894148795</v>
      </c>
      <c r="S3" s="205">
        <f t="shared" si="0"/>
        <v>744.45093894148795</v>
      </c>
      <c r="T3" s="205">
        <f t="shared" si="0"/>
        <v>744.45093894148795</v>
      </c>
      <c r="U3" s="205">
        <f t="shared" si="0"/>
        <v>744.45093894148795</v>
      </c>
      <c r="V3" s="205">
        <f t="shared" si="0"/>
        <v>744.45093894148795</v>
      </c>
      <c r="W3" s="205">
        <f t="shared" si="0"/>
        <v>744.45093894148795</v>
      </c>
      <c r="X3" s="205">
        <f t="shared" si="0"/>
        <v>744.45093894148795</v>
      </c>
      <c r="Y3" s="205">
        <f t="shared" si="0"/>
        <v>744.45093894148795</v>
      </c>
      <c r="Z3" s="205">
        <f t="shared" si="0"/>
        <v>744.45093894148795</v>
      </c>
      <c r="AA3" s="205">
        <f t="shared" si="0"/>
        <v>744.45093894148795</v>
      </c>
      <c r="AB3" s="205">
        <f t="shared" si="0"/>
        <v>744.45093894148795</v>
      </c>
      <c r="AC3" s="205">
        <f t="shared" si="0"/>
        <v>744.45093894148795</v>
      </c>
      <c r="AD3" s="205">
        <f t="shared" si="0"/>
        <v>744.45093894148795</v>
      </c>
      <c r="AE3" s="205">
        <f t="shared" si="0"/>
        <v>744.45093894148795</v>
      </c>
      <c r="AF3" s="205">
        <f t="shared" si="0"/>
        <v>744.45093894148795</v>
      </c>
      <c r="AG3" s="205">
        <f t="shared" si="0"/>
        <v>744.45093894148795</v>
      </c>
      <c r="AH3" s="205">
        <f t="shared" si="0"/>
        <v>744.45093894148795</v>
      </c>
      <c r="AI3" s="205">
        <f t="shared" si="0"/>
        <v>1287.5208143668578</v>
      </c>
      <c r="AJ3" s="205">
        <f t="shared" si="0"/>
        <v>1287.5208143668578</v>
      </c>
      <c r="AK3" s="205">
        <f t="shared" si="0"/>
        <v>1287.5208143668578</v>
      </c>
      <c r="AL3" s="205">
        <f t="shared" si="0"/>
        <v>1287.5208143668578</v>
      </c>
      <c r="AM3" s="205">
        <f t="shared" si="0"/>
        <v>1287.5208143668578</v>
      </c>
      <c r="AN3" s="205">
        <f t="shared" si="0"/>
        <v>1287.5208143668578</v>
      </c>
      <c r="AO3" s="205">
        <f t="shared" si="0"/>
        <v>1287.5208143668578</v>
      </c>
      <c r="AP3" s="205">
        <f t="shared" si="0"/>
        <v>1287.5208143668578</v>
      </c>
      <c r="AQ3" s="205">
        <f t="shared" si="0"/>
        <v>1287.5208143668578</v>
      </c>
      <c r="AR3" s="205">
        <f t="shared" si="0"/>
        <v>1287.5208143668578</v>
      </c>
      <c r="AS3" s="205">
        <f t="shared" si="0"/>
        <v>1287.5208143668578</v>
      </c>
      <c r="AT3" s="205">
        <f t="shared" si="0"/>
        <v>1287.5208143668578</v>
      </c>
      <c r="AU3" s="205">
        <f t="shared" si="0"/>
        <v>1287.5208143668578</v>
      </c>
      <c r="AV3" s="205">
        <f t="shared" si="0"/>
        <v>1287.5208143668578</v>
      </c>
      <c r="AW3" s="205">
        <f t="shared" si="0"/>
        <v>1287.5208143668578</v>
      </c>
      <c r="AX3" s="205">
        <f t="shared" ref="AX3:BZ10" si="1">IF(AX$2&lt;=($B$2+$C$2+$D$2),IF(AX$2&lt;=($B$2+$C$2),IF(AX$2&lt;=$B$2,$B3,$C3),$D3),$E3)</f>
        <v>1287.5208143668578</v>
      </c>
      <c r="AY3" s="205">
        <f t="shared" si="1"/>
        <v>1287.5208143668578</v>
      </c>
      <c r="AZ3" s="205">
        <f t="shared" si="1"/>
        <v>1287.5208143668578</v>
      </c>
      <c r="BA3" s="205">
        <f t="shared" si="1"/>
        <v>1287.5208143668578</v>
      </c>
      <c r="BB3" s="205">
        <f t="shared" si="1"/>
        <v>1287.5208143668578</v>
      </c>
      <c r="BC3" s="205">
        <f t="shared" si="1"/>
        <v>1287.5208143668578</v>
      </c>
      <c r="BD3" s="205">
        <f t="shared" si="1"/>
        <v>1287.5208143668578</v>
      </c>
      <c r="BE3" s="205">
        <f t="shared" si="1"/>
        <v>1287.5208143668578</v>
      </c>
      <c r="BF3" s="205">
        <f t="shared" si="1"/>
        <v>1287.5208143668578</v>
      </c>
      <c r="BG3" s="205">
        <f t="shared" si="1"/>
        <v>1287.5208143668578</v>
      </c>
      <c r="BH3" s="205">
        <f t="shared" si="1"/>
        <v>1287.5208143668578</v>
      </c>
      <c r="BI3" s="205">
        <f t="shared" si="1"/>
        <v>1287.5208143668578</v>
      </c>
      <c r="BJ3" s="205">
        <f t="shared" si="1"/>
        <v>1287.5208143668578</v>
      </c>
      <c r="BK3" s="205">
        <f t="shared" si="1"/>
        <v>1287.5208143668578</v>
      </c>
      <c r="BL3" s="205">
        <f t="shared" si="1"/>
        <v>1287.5208143668578</v>
      </c>
      <c r="BM3" s="205">
        <f t="shared" si="1"/>
        <v>1287.5208143668578</v>
      </c>
      <c r="BN3" s="205">
        <f t="shared" si="1"/>
        <v>1287.5208143668578</v>
      </c>
      <c r="BO3" s="205">
        <f t="shared" si="1"/>
        <v>1287.5208143668578</v>
      </c>
      <c r="BP3" s="205">
        <f t="shared" si="1"/>
        <v>1287.5208143668578</v>
      </c>
      <c r="BQ3" s="205">
        <f t="shared" si="1"/>
        <v>1287.5208143668578</v>
      </c>
      <c r="BR3" s="205">
        <f t="shared" si="1"/>
        <v>1287.5208143668578</v>
      </c>
      <c r="BS3" s="205">
        <f t="shared" si="1"/>
        <v>1287.5208143668578</v>
      </c>
      <c r="BT3" s="205">
        <f t="shared" si="1"/>
        <v>1287.5208143668578</v>
      </c>
      <c r="BU3" s="205">
        <f t="shared" si="1"/>
        <v>1287.5208143668578</v>
      </c>
      <c r="BV3" s="205">
        <f t="shared" si="1"/>
        <v>1287.5208143668578</v>
      </c>
      <c r="BW3" s="205">
        <f t="shared" si="1"/>
        <v>1287.5208143668578</v>
      </c>
      <c r="BX3" s="205">
        <f t="shared" si="1"/>
        <v>1287.5208143668578</v>
      </c>
      <c r="BY3" s="205">
        <f t="shared" si="1"/>
        <v>930.16778942109124</v>
      </c>
      <c r="BZ3" s="205">
        <f t="shared" si="1"/>
        <v>930.16778942109124</v>
      </c>
      <c r="CA3" s="205">
        <f t="shared" ref="CA3:CR15" si="2">IF(CA$2&lt;=($B$2+$C$2+$D$2),IF(CA$2&lt;=($B$2+$C$2),IF(CA$2&lt;=$B$2,$B3,$C3),$D3),$E3)</f>
        <v>930.16778942109124</v>
      </c>
      <c r="CB3" s="205">
        <f t="shared" si="2"/>
        <v>930.16778942109124</v>
      </c>
      <c r="CC3" s="205">
        <f t="shared" si="2"/>
        <v>930.16778942109124</v>
      </c>
      <c r="CD3" s="205">
        <f t="shared" si="2"/>
        <v>930.16778942109124</v>
      </c>
      <c r="CE3" s="205">
        <f t="shared" si="2"/>
        <v>930.16778942109124</v>
      </c>
      <c r="CF3" s="205">
        <f t="shared" si="2"/>
        <v>930.16778942109124</v>
      </c>
      <c r="CG3" s="205">
        <f t="shared" si="2"/>
        <v>930.16778942109124</v>
      </c>
      <c r="CH3" s="205">
        <f t="shared" si="2"/>
        <v>930.16778942109124</v>
      </c>
      <c r="CI3" s="205">
        <f t="shared" si="2"/>
        <v>930.16778942109124</v>
      </c>
      <c r="CJ3" s="205">
        <f t="shared" si="2"/>
        <v>930.16778942109124</v>
      </c>
      <c r="CK3" s="205">
        <f t="shared" si="2"/>
        <v>930.16778942109124</v>
      </c>
      <c r="CL3" s="205">
        <f t="shared" si="2"/>
        <v>930.16778942109124</v>
      </c>
      <c r="CM3" s="205">
        <f t="shared" si="2"/>
        <v>930.16778942109124</v>
      </c>
      <c r="CN3" s="205">
        <f t="shared" si="2"/>
        <v>930.16778942109124</v>
      </c>
      <c r="CO3" s="205">
        <f t="shared" si="2"/>
        <v>930.16778942109124</v>
      </c>
      <c r="CP3" s="205">
        <f t="shared" si="2"/>
        <v>930.16778942109124</v>
      </c>
      <c r="CQ3" s="205">
        <f t="shared" si="2"/>
        <v>788.94143018072589</v>
      </c>
      <c r="CR3" s="205">
        <f t="shared" si="2"/>
        <v>788.94143018072589</v>
      </c>
      <c r="CS3" s="205">
        <f t="shared" ref="CS3:DA15" si="3">IF(CS$2&lt;=($B$2+$C$2+$D$2),IF(CS$2&lt;=($B$2+$C$2),IF(CS$2&lt;=$B$2,$B3,$C3),$D3),$E3)</f>
        <v>788.94143018072589</v>
      </c>
      <c r="CT3" s="205">
        <f t="shared" si="3"/>
        <v>788.94143018072589</v>
      </c>
      <c r="CU3" s="205">
        <f t="shared" si="3"/>
        <v>788.94143018072589</v>
      </c>
      <c r="CV3" s="205">
        <f t="shared" si="3"/>
        <v>788.94143018072589</v>
      </c>
      <c r="CW3" s="205">
        <f t="shared" si="3"/>
        <v>788.94143018072589</v>
      </c>
      <c r="CX3" s="205">
        <f t="shared" si="3"/>
        <v>788.94143018072589</v>
      </c>
      <c r="CY3" s="205">
        <f t="shared" si="3"/>
        <v>788.94143018072589</v>
      </c>
      <c r="CZ3" s="205">
        <f t="shared" si="3"/>
        <v>788.94143018072589</v>
      </c>
      <c r="DA3" s="205">
        <f t="shared" si="3"/>
        <v>788.94143018072589</v>
      </c>
      <c r="DB3" s="205"/>
    </row>
    <row r="4" spans="1:106">
      <c r="A4" s="202" t="str">
        <f>Income!A73</f>
        <v>Own crops sold</v>
      </c>
      <c r="B4" s="204">
        <f>Income!B73</f>
        <v>48</v>
      </c>
      <c r="C4" s="204">
        <f>Income!C73</f>
        <v>1901.0000000000005</v>
      </c>
      <c r="D4" s="204">
        <f>Income!D73</f>
        <v>1017.142857142857</v>
      </c>
      <c r="E4" s="204">
        <f>Income!E73</f>
        <v>34275.199999999997</v>
      </c>
      <c r="F4" s="205">
        <f t="shared" ref="F4:U17" si="4">IF(F$2&lt;=($B$2+$C$2+$D$2),IF(F$2&lt;=($B$2+$C$2),IF(F$2&lt;=$B$2,$B4,$C4),$D4),$E4)</f>
        <v>48</v>
      </c>
      <c r="G4" s="205">
        <f t="shared" si="0"/>
        <v>48</v>
      </c>
      <c r="H4" s="205">
        <f t="shared" si="0"/>
        <v>48</v>
      </c>
      <c r="I4" s="205">
        <f t="shared" si="0"/>
        <v>48</v>
      </c>
      <c r="J4" s="205">
        <f t="shared" si="0"/>
        <v>48</v>
      </c>
      <c r="K4" s="205">
        <f t="shared" si="0"/>
        <v>48</v>
      </c>
      <c r="L4" s="205">
        <f t="shared" si="0"/>
        <v>48</v>
      </c>
      <c r="M4" s="205">
        <f t="shared" si="0"/>
        <v>48</v>
      </c>
      <c r="N4" s="205">
        <f t="shared" si="0"/>
        <v>48</v>
      </c>
      <c r="O4" s="205">
        <f t="shared" si="0"/>
        <v>48</v>
      </c>
      <c r="P4" s="205">
        <f t="shared" si="0"/>
        <v>48</v>
      </c>
      <c r="Q4" s="205">
        <f t="shared" si="0"/>
        <v>48</v>
      </c>
      <c r="R4" s="205">
        <f t="shared" si="0"/>
        <v>48</v>
      </c>
      <c r="S4" s="205">
        <f t="shared" si="0"/>
        <v>48</v>
      </c>
      <c r="T4" s="205">
        <f t="shared" si="0"/>
        <v>48</v>
      </c>
      <c r="U4" s="205">
        <f t="shared" si="0"/>
        <v>48</v>
      </c>
      <c r="V4" s="205">
        <f t="shared" si="0"/>
        <v>48</v>
      </c>
      <c r="W4" s="205">
        <f t="shared" si="0"/>
        <v>48</v>
      </c>
      <c r="X4" s="205">
        <f t="shared" si="0"/>
        <v>48</v>
      </c>
      <c r="Y4" s="205">
        <f t="shared" si="0"/>
        <v>48</v>
      </c>
      <c r="Z4" s="205">
        <f t="shared" si="0"/>
        <v>48</v>
      </c>
      <c r="AA4" s="205">
        <f t="shared" si="0"/>
        <v>48</v>
      </c>
      <c r="AB4" s="205">
        <f t="shared" si="0"/>
        <v>48</v>
      </c>
      <c r="AC4" s="205">
        <f t="shared" si="0"/>
        <v>48</v>
      </c>
      <c r="AD4" s="205">
        <f t="shared" si="0"/>
        <v>48</v>
      </c>
      <c r="AE4" s="205">
        <f t="shared" si="0"/>
        <v>48</v>
      </c>
      <c r="AF4" s="205">
        <f t="shared" si="0"/>
        <v>48</v>
      </c>
      <c r="AG4" s="205">
        <f t="shared" si="0"/>
        <v>48</v>
      </c>
      <c r="AH4" s="205">
        <f t="shared" si="0"/>
        <v>48</v>
      </c>
      <c r="AI4" s="205">
        <f t="shared" si="0"/>
        <v>1901.0000000000005</v>
      </c>
      <c r="AJ4" s="205">
        <f t="shared" si="0"/>
        <v>1901.0000000000005</v>
      </c>
      <c r="AK4" s="205">
        <f t="shared" si="0"/>
        <v>1901.0000000000005</v>
      </c>
      <c r="AL4" s="205">
        <f t="shared" si="0"/>
        <v>1901.0000000000005</v>
      </c>
      <c r="AM4" s="205">
        <f t="shared" si="0"/>
        <v>1901.0000000000005</v>
      </c>
      <c r="AN4" s="205">
        <f t="shared" si="0"/>
        <v>1901.0000000000005</v>
      </c>
      <c r="AO4" s="205">
        <f t="shared" si="0"/>
        <v>1901.0000000000005</v>
      </c>
      <c r="AP4" s="205">
        <f t="shared" si="0"/>
        <v>1901.0000000000005</v>
      </c>
      <c r="AQ4" s="205">
        <f t="shared" si="0"/>
        <v>1901.0000000000005</v>
      </c>
      <c r="AR4" s="205">
        <f t="shared" si="0"/>
        <v>1901.0000000000005</v>
      </c>
      <c r="AS4" s="205">
        <f t="shared" si="0"/>
        <v>1901.0000000000005</v>
      </c>
      <c r="AT4" s="205">
        <f t="shared" si="0"/>
        <v>1901.0000000000005</v>
      </c>
      <c r="AU4" s="205">
        <f t="shared" si="0"/>
        <v>1901.0000000000005</v>
      </c>
      <c r="AV4" s="205">
        <f t="shared" si="0"/>
        <v>1901.0000000000005</v>
      </c>
      <c r="AW4" s="205">
        <f t="shared" si="0"/>
        <v>1901.0000000000005</v>
      </c>
      <c r="AX4" s="205">
        <f t="shared" si="1"/>
        <v>1901.0000000000005</v>
      </c>
      <c r="AY4" s="205">
        <f t="shared" si="1"/>
        <v>1901.0000000000005</v>
      </c>
      <c r="AZ4" s="205">
        <f t="shared" si="1"/>
        <v>1901.0000000000005</v>
      </c>
      <c r="BA4" s="205">
        <f t="shared" si="1"/>
        <v>1901.0000000000005</v>
      </c>
      <c r="BB4" s="205">
        <f t="shared" si="1"/>
        <v>1901.0000000000005</v>
      </c>
      <c r="BC4" s="205">
        <f t="shared" si="1"/>
        <v>1901.0000000000005</v>
      </c>
      <c r="BD4" s="205">
        <f t="shared" si="1"/>
        <v>1901.0000000000005</v>
      </c>
      <c r="BE4" s="205">
        <f t="shared" si="1"/>
        <v>1901.0000000000005</v>
      </c>
      <c r="BF4" s="205">
        <f t="shared" si="1"/>
        <v>1901.0000000000005</v>
      </c>
      <c r="BG4" s="205">
        <f t="shared" si="1"/>
        <v>1901.0000000000005</v>
      </c>
      <c r="BH4" s="205">
        <f t="shared" si="1"/>
        <v>1901.0000000000005</v>
      </c>
      <c r="BI4" s="205">
        <f t="shared" si="1"/>
        <v>1901.0000000000005</v>
      </c>
      <c r="BJ4" s="205">
        <f t="shared" si="1"/>
        <v>1901.0000000000005</v>
      </c>
      <c r="BK4" s="205">
        <f t="shared" si="1"/>
        <v>1901.0000000000005</v>
      </c>
      <c r="BL4" s="205">
        <f t="shared" si="1"/>
        <v>1901.0000000000005</v>
      </c>
      <c r="BM4" s="205">
        <f t="shared" si="1"/>
        <v>1901.0000000000005</v>
      </c>
      <c r="BN4" s="205">
        <f t="shared" si="1"/>
        <v>1901.0000000000005</v>
      </c>
      <c r="BO4" s="205">
        <f t="shared" si="1"/>
        <v>1901.0000000000005</v>
      </c>
      <c r="BP4" s="205">
        <f t="shared" si="1"/>
        <v>1901.0000000000005</v>
      </c>
      <c r="BQ4" s="205">
        <f t="shared" si="1"/>
        <v>1901.0000000000005</v>
      </c>
      <c r="BR4" s="205">
        <f t="shared" si="1"/>
        <v>1901.0000000000005</v>
      </c>
      <c r="BS4" s="205">
        <f t="shared" si="1"/>
        <v>1901.0000000000005</v>
      </c>
      <c r="BT4" s="205">
        <f t="shared" si="1"/>
        <v>1901.0000000000005</v>
      </c>
      <c r="BU4" s="205">
        <f t="shared" si="1"/>
        <v>1901.0000000000005</v>
      </c>
      <c r="BV4" s="205">
        <f t="shared" si="1"/>
        <v>1901.0000000000005</v>
      </c>
      <c r="BW4" s="205">
        <f t="shared" si="1"/>
        <v>1901.0000000000005</v>
      </c>
      <c r="BX4" s="205">
        <f t="shared" si="1"/>
        <v>1901.0000000000005</v>
      </c>
      <c r="BY4" s="205">
        <f t="shared" si="1"/>
        <v>1017.142857142857</v>
      </c>
      <c r="BZ4" s="205">
        <f t="shared" si="1"/>
        <v>1017.142857142857</v>
      </c>
      <c r="CA4" s="205">
        <f t="shared" si="2"/>
        <v>1017.142857142857</v>
      </c>
      <c r="CB4" s="205">
        <f t="shared" si="2"/>
        <v>1017.142857142857</v>
      </c>
      <c r="CC4" s="205">
        <f t="shared" si="2"/>
        <v>1017.142857142857</v>
      </c>
      <c r="CD4" s="205">
        <f t="shared" si="2"/>
        <v>1017.142857142857</v>
      </c>
      <c r="CE4" s="205">
        <f t="shared" si="2"/>
        <v>1017.142857142857</v>
      </c>
      <c r="CF4" s="205">
        <f t="shared" si="2"/>
        <v>1017.142857142857</v>
      </c>
      <c r="CG4" s="205">
        <f t="shared" si="2"/>
        <v>1017.142857142857</v>
      </c>
      <c r="CH4" s="205">
        <f t="shared" si="2"/>
        <v>1017.142857142857</v>
      </c>
      <c r="CI4" s="205">
        <f t="shared" si="2"/>
        <v>1017.142857142857</v>
      </c>
      <c r="CJ4" s="205">
        <f t="shared" si="2"/>
        <v>1017.142857142857</v>
      </c>
      <c r="CK4" s="205">
        <f t="shared" si="2"/>
        <v>1017.142857142857</v>
      </c>
      <c r="CL4" s="205">
        <f t="shared" si="2"/>
        <v>1017.142857142857</v>
      </c>
      <c r="CM4" s="205">
        <f t="shared" si="2"/>
        <v>1017.142857142857</v>
      </c>
      <c r="CN4" s="205">
        <f t="shared" si="2"/>
        <v>1017.142857142857</v>
      </c>
      <c r="CO4" s="205">
        <f t="shared" si="2"/>
        <v>1017.142857142857</v>
      </c>
      <c r="CP4" s="205">
        <f t="shared" si="2"/>
        <v>1017.142857142857</v>
      </c>
      <c r="CQ4" s="205">
        <f t="shared" si="2"/>
        <v>34275.199999999997</v>
      </c>
      <c r="CR4" s="205">
        <f t="shared" si="2"/>
        <v>34275.199999999997</v>
      </c>
      <c r="CS4" s="205">
        <f t="shared" si="3"/>
        <v>34275.199999999997</v>
      </c>
      <c r="CT4" s="205">
        <f t="shared" si="3"/>
        <v>34275.199999999997</v>
      </c>
      <c r="CU4" s="205">
        <f t="shared" si="3"/>
        <v>34275.199999999997</v>
      </c>
      <c r="CV4" s="205">
        <f t="shared" si="3"/>
        <v>34275.199999999997</v>
      </c>
      <c r="CW4" s="205">
        <f t="shared" si="3"/>
        <v>34275.199999999997</v>
      </c>
      <c r="CX4" s="205">
        <f t="shared" si="3"/>
        <v>34275.199999999997</v>
      </c>
      <c r="CY4" s="205">
        <f t="shared" si="3"/>
        <v>34275.199999999997</v>
      </c>
      <c r="CZ4" s="205">
        <f t="shared" si="3"/>
        <v>34275.199999999997</v>
      </c>
      <c r="DA4" s="205">
        <f t="shared" si="3"/>
        <v>34275.199999999997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239.1298342541437</v>
      </c>
      <c r="D5" s="204">
        <f>Income!D74</f>
        <v>273.29123914759276</v>
      </c>
      <c r="E5" s="204">
        <f>Income!E74</f>
        <v>1012.2762430939226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239.1298342541437</v>
      </c>
      <c r="AJ5" s="205">
        <f t="shared" si="0"/>
        <v>239.1298342541437</v>
      </c>
      <c r="AK5" s="205">
        <f t="shared" si="0"/>
        <v>239.1298342541437</v>
      </c>
      <c r="AL5" s="205">
        <f t="shared" si="0"/>
        <v>239.1298342541437</v>
      </c>
      <c r="AM5" s="205">
        <f t="shared" si="0"/>
        <v>239.1298342541437</v>
      </c>
      <c r="AN5" s="205">
        <f t="shared" si="0"/>
        <v>239.1298342541437</v>
      </c>
      <c r="AO5" s="205">
        <f t="shared" si="0"/>
        <v>239.1298342541437</v>
      </c>
      <c r="AP5" s="205">
        <f t="shared" si="0"/>
        <v>239.1298342541437</v>
      </c>
      <c r="AQ5" s="205">
        <f t="shared" si="0"/>
        <v>239.1298342541437</v>
      </c>
      <c r="AR5" s="205">
        <f t="shared" si="0"/>
        <v>239.1298342541437</v>
      </c>
      <c r="AS5" s="205">
        <f t="shared" si="0"/>
        <v>239.1298342541437</v>
      </c>
      <c r="AT5" s="205">
        <f t="shared" si="0"/>
        <v>239.1298342541437</v>
      </c>
      <c r="AU5" s="205">
        <f t="shared" si="0"/>
        <v>239.1298342541437</v>
      </c>
      <c r="AV5" s="205">
        <f t="shared" si="0"/>
        <v>239.1298342541437</v>
      </c>
      <c r="AW5" s="205">
        <f t="shared" si="0"/>
        <v>239.1298342541437</v>
      </c>
      <c r="AX5" s="205">
        <f t="shared" si="1"/>
        <v>239.1298342541437</v>
      </c>
      <c r="AY5" s="205">
        <f t="shared" si="1"/>
        <v>239.1298342541437</v>
      </c>
      <c r="AZ5" s="205">
        <f t="shared" si="1"/>
        <v>239.1298342541437</v>
      </c>
      <c r="BA5" s="205">
        <f t="shared" si="1"/>
        <v>239.1298342541437</v>
      </c>
      <c r="BB5" s="205">
        <f t="shared" si="1"/>
        <v>239.1298342541437</v>
      </c>
      <c r="BC5" s="205">
        <f t="shared" si="1"/>
        <v>239.1298342541437</v>
      </c>
      <c r="BD5" s="205">
        <f t="shared" si="1"/>
        <v>239.1298342541437</v>
      </c>
      <c r="BE5" s="205">
        <f t="shared" si="1"/>
        <v>239.1298342541437</v>
      </c>
      <c r="BF5" s="205">
        <f t="shared" si="1"/>
        <v>239.1298342541437</v>
      </c>
      <c r="BG5" s="205">
        <f t="shared" si="1"/>
        <v>239.1298342541437</v>
      </c>
      <c r="BH5" s="205">
        <f t="shared" si="1"/>
        <v>239.1298342541437</v>
      </c>
      <c r="BI5" s="205">
        <f t="shared" si="1"/>
        <v>239.1298342541437</v>
      </c>
      <c r="BJ5" s="205">
        <f t="shared" si="1"/>
        <v>239.1298342541437</v>
      </c>
      <c r="BK5" s="205">
        <f t="shared" si="1"/>
        <v>239.1298342541437</v>
      </c>
      <c r="BL5" s="205">
        <f t="shared" si="1"/>
        <v>239.1298342541437</v>
      </c>
      <c r="BM5" s="205">
        <f t="shared" si="1"/>
        <v>239.1298342541437</v>
      </c>
      <c r="BN5" s="205">
        <f t="shared" si="1"/>
        <v>239.1298342541437</v>
      </c>
      <c r="BO5" s="205">
        <f t="shared" si="1"/>
        <v>239.1298342541437</v>
      </c>
      <c r="BP5" s="205">
        <f t="shared" si="1"/>
        <v>239.1298342541437</v>
      </c>
      <c r="BQ5" s="205">
        <f t="shared" si="1"/>
        <v>239.1298342541437</v>
      </c>
      <c r="BR5" s="205">
        <f t="shared" si="1"/>
        <v>239.1298342541437</v>
      </c>
      <c r="BS5" s="205">
        <f t="shared" si="1"/>
        <v>239.1298342541437</v>
      </c>
      <c r="BT5" s="205">
        <f t="shared" si="1"/>
        <v>239.1298342541437</v>
      </c>
      <c r="BU5" s="205">
        <f t="shared" si="1"/>
        <v>239.1298342541437</v>
      </c>
      <c r="BV5" s="205">
        <f t="shared" si="1"/>
        <v>239.1298342541437</v>
      </c>
      <c r="BW5" s="205">
        <f t="shared" si="1"/>
        <v>239.1298342541437</v>
      </c>
      <c r="BX5" s="205">
        <f t="shared" si="1"/>
        <v>239.1298342541437</v>
      </c>
      <c r="BY5" s="205">
        <f t="shared" si="1"/>
        <v>273.29123914759276</v>
      </c>
      <c r="BZ5" s="205">
        <f t="shared" si="1"/>
        <v>273.29123914759276</v>
      </c>
      <c r="CA5" s="205">
        <f t="shared" si="2"/>
        <v>273.29123914759276</v>
      </c>
      <c r="CB5" s="205">
        <f t="shared" si="2"/>
        <v>273.29123914759276</v>
      </c>
      <c r="CC5" s="205">
        <f t="shared" si="2"/>
        <v>273.29123914759276</v>
      </c>
      <c r="CD5" s="205">
        <f t="shared" si="2"/>
        <v>273.29123914759276</v>
      </c>
      <c r="CE5" s="205">
        <f t="shared" si="2"/>
        <v>273.29123914759276</v>
      </c>
      <c r="CF5" s="205">
        <f t="shared" si="2"/>
        <v>273.29123914759276</v>
      </c>
      <c r="CG5" s="205">
        <f t="shared" si="2"/>
        <v>273.29123914759276</v>
      </c>
      <c r="CH5" s="205">
        <f t="shared" si="2"/>
        <v>273.29123914759276</v>
      </c>
      <c r="CI5" s="205">
        <f t="shared" si="2"/>
        <v>273.29123914759276</v>
      </c>
      <c r="CJ5" s="205">
        <f t="shared" si="2"/>
        <v>273.29123914759276</v>
      </c>
      <c r="CK5" s="205">
        <f t="shared" si="2"/>
        <v>273.29123914759276</v>
      </c>
      <c r="CL5" s="205">
        <f t="shared" si="2"/>
        <v>273.29123914759276</v>
      </c>
      <c r="CM5" s="205">
        <f t="shared" si="2"/>
        <v>273.29123914759276</v>
      </c>
      <c r="CN5" s="205">
        <f t="shared" si="2"/>
        <v>273.29123914759276</v>
      </c>
      <c r="CO5" s="205">
        <f t="shared" si="2"/>
        <v>273.29123914759276</v>
      </c>
      <c r="CP5" s="205">
        <f t="shared" si="2"/>
        <v>273.29123914759276</v>
      </c>
      <c r="CQ5" s="205">
        <f t="shared" si="2"/>
        <v>1012.2762430939226</v>
      </c>
      <c r="CR5" s="205">
        <f t="shared" si="2"/>
        <v>1012.2762430939226</v>
      </c>
      <c r="CS5" s="205">
        <f t="shared" si="3"/>
        <v>1012.2762430939226</v>
      </c>
      <c r="CT5" s="205">
        <f t="shared" si="3"/>
        <v>1012.2762430939226</v>
      </c>
      <c r="CU5" s="205">
        <f t="shared" si="3"/>
        <v>1012.2762430939226</v>
      </c>
      <c r="CV5" s="205">
        <f t="shared" si="3"/>
        <v>1012.2762430939226</v>
      </c>
      <c r="CW5" s="205">
        <f t="shared" si="3"/>
        <v>1012.2762430939226</v>
      </c>
      <c r="CX5" s="205">
        <f t="shared" si="3"/>
        <v>1012.2762430939226</v>
      </c>
      <c r="CY5" s="205">
        <f t="shared" si="3"/>
        <v>1012.2762430939226</v>
      </c>
      <c r="CZ5" s="205">
        <f t="shared" si="3"/>
        <v>1012.2762430939226</v>
      </c>
      <c r="DA5" s="205">
        <f t="shared" si="3"/>
        <v>1012.2762430939226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4849</v>
      </c>
      <c r="D7" s="204">
        <f>Income!D76</f>
        <v>9942.8571428571431</v>
      </c>
      <c r="E7" s="204">
        <f>Income!E76</f>
        <v>18880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4849</v>
      </c>
      <c r="AJ7" s="205">
        <f t="shared" si="0"/>
        <v>4849</v>
      </c>
      <c r="AK7" s="205">
        <f t="shared" si="0"/>
        <v>4849</v>
      </c>
      <c r="AL7" s="205">
        <f t="shared" si="0"/>
        <v>4849</v>
      </c>
      <c r="AM7" s="205">
        <f t="shared" si="0"/>
        <v>4849</v>
      </c>
      <c r="AN7" s="205">
        <f t="shared" si="0"/>
        <v>4849</v>
      </c>
      <c r="AO7" s="205">
        <f t="shared" si="0"/>
        <v>4849</v>
      </c>
      <c r="AP7" s="205">
        <f t="shared" si="0"/>
        <v>4849</v>
      </c>
      <c r="AQ7" s="205">
        <f t="shared" si="0"/>
        <v>4849</v>
      </c>
      <c r="AR7" s="205">
        <f t="shared" si="0"/>
        <v>4849</v>
      </c>
      <c r="AS7" s="205">
        <f t="shared" si="0"/>
        <v>4849</v>
      </c>
      <c r="AT7" s="205">
        <f t="shared" si="0"/>
        <v>4849</v>
      </c>
      <c r="AU7" s="205">
        <f t="shared" ref="AU7:BJ8" si="5">IF(AU$2&lt;=($B$2+$C$2+$D$2),IF(AU$2&lt;=($B$2+$C$2),IF(AU$2&lt;=$B$2,$B7,$C7),$D7),$E7)</f>
        <v>4849</v>
      </c>
      <c r="AV7" s="205">
        <f t="shared" si="5"/>
        <v>4849</v>
      </c>
      <c r="AW7" s="205">
        <f t="shared" si="5"/>
        <v>4849</v>
      </c>
      <c r="AX7" s="205">
        <f t="shared" si="5"/>
        <v>4849</v>
      </c>
      <c r="AY7" s="205">
        <f t="shared" si="5"/>
        <v>4849</v>
      </c>
      <c r="AZ7" s="205">
        <f t="shared" si="5"/>
        <v>4849</v>
      </c>
      <c r="BA7" s="205">
        <f t="shared" si="5"/>
        <v>4849</v>
      </c>
      <c r="BB7" s="205">
        <f t="shared" si="5"/>
        <v>4849</v>
      </c>
      <c r="BC7" s="205">
        <f t="shared" si="5"/>
        <v>4849</v>
      </c>
      <c r="BD7" s="205">
        <f t="shared" si="5"/>
        <v>4849</v>
      </c>
      <c r="BE7" s="205">
        <f t="shared" si="5"/>
        <v>4849</v>
      </c>
      <c r="BF7" s="205">
        <f t="shared" si="5"/>
        <v>4849</v>
      </c>
      <c r="BG7" s="205">
        <f t="shared" si="5"/>
        <v>4849</v>
      </c>
      <c r="BH7" s="205">
        <f t="shared" si="5"/>
        <v>4849</v>
      </c>
      <c r="BI7" s="205">
        <f t="shared" si="5"/>
        <v>4849</v>
      </c>
      <c r="BJ7" s="205">
        <f t="shared" si="5"/>
        <v>4849</v>
      </c>
      <c r="BK7" s="205">
        <f t="shared" si="1"/>
        <v>4849</v>
      </c>
      <c r="BL7" s="205">
        <f t="shared" si="1"/>
        <v>4849</v>
      </c>
      <c r="BM7" s="205">
        <f t="shared" si="1"/>
        <v>4849</v>
      </c>
      <c r="BN7" s="205">
        <f t="shared" si="1"/>
        <v>4849</v>
      </c>
      <c r="BO7" s="205">
        <f t="shared" si="1"/>
        <v>4849</v>
      </c>
      <c r="BP7" s="205">
        <f t="shared" si="1"/>
        <v>4849</v>
      </c>
      <c r="BQ7" s="205">
        <f t="shared" si="1"/>
        <v>4849</v>
      </c>
      <c r="BR7" s="205">
        <f t="shared" si="1"/>
        <v>4849</v>
      </c>
      <c r="BS7" s="205">
        <f t="shared" si="1"/>
        <v>4849</v>
      </c>
      <c r="BT7" s="205">
        <f t="shared" si="1"/>
        <v>4849</v>
      </c>
      <c r="BU7" s="205">
        <f t="shared" si="1"/>
        <v>4849</v>
      </c>
      <c r="BV7" s="205">
        <f t="shared" si="1"/>
        <v>4849</v>
      </c>
      <c r="BW7" s="205">
        <f t="shared" si="1"/>
        <v>4849</v>
      </c>
      <c r="BX7" s="205">
        <f t="shared" si="1"/>
        <v>4849</v>
      </c>
      <c r="BY7" s="205">
        <f t="shared" si="1"/>
        <v>9942.8571428571431</v>
      </c>
      <c r="BZ7" s="205">
        <f t="shared" si="1"/>
        <v>9942.8571428571431</v>
      </c>
      <c r="CA7" s="205">
        <f t="shared" si="2"/>
        <v>9942.8571428571431</v>
      </c>
      <c r="CB7" s="205">
        <f t="shared" si="2"/>
        <v>9942.8571428571431</v>
      </c>
      <c r="CC7" s="205">
        <f t="shared" si="2"/>
        <v>9942.8571428571431</v>
      </c>
      <c r="CD7" s="205">
        <f t="shared" si="2"/>
        <v>9942.8571428571431</v>
      </c>
      <c r="CE7" s="205">
        <f t="shared" si="2"/>
        <v>9942.8571428571431</v>
      </c>
      <c r="CF7" s="205">
        <f t="shared" si="2"/>
        <v>9942.8571428571431</v>
      </c>
      <c r="CG7" s="205">
        <f t="shared" si="2"/>
        <v>9942.8571428571431</v>
      </c>
      <c r="CH7" s="205">
        <f t="shared" si="2"/>
        <v>9942.8571428571431</v>
      </c>
      <c r="CI7" s="205">
        <f t="shared" si="2"/>
        <v>9942.8571428571431</v>
      </c>
      <c r="CJ7" s="205">
        <f t="shared" si="2"/>
        <v>9942.8571428571431</v>
      </c>
      <c r="CK7" s="205">
        <f t="shared" si="2"/>
        <v>9942.8571428571431</v>
      </c>
      <c r="CL7" s="205">
        <f t="shared" si="2"/>
        <v>9942.8571428571431</v>
      </c>
      <c r="CM7" s="205">
        <f t="shared" si="2"/>
        <v>9942.8571428571431</v>
      </c>
      <c r="CN7" s="205">
        <f t="shared" si="2"/>
        <v>9942.8571428571431</v>
      </c>
      <c r="CO7" s="205">
        <f t="shared" si="2"/>
        <v>9942.8571428571431</v>
      </c>
      <c r="CP7" s="205">
        <f t="shared" si="2"/>
        <v>9942.8571428571431</v>
      </c>
      <c r="CQ7" s="205">
        <f t="shared" si="2"/>
        <v>18880</v>
      </c>
      <c r="CR7" s="205">
        <f t="shared" si="2"/>
        <v>18880</v>
      </c>
      <c r="CS7" s="205">
        <f t="shared" si="3"/>
        <v>18880</v>
      </c>
      <c r="CT7" s="205">
        <f t="shared" si="3"/>
        <v>18880</v>
      </c>
      <c r="CU7" s="205">
        <f t="shared" si="3"/>
        <v>18880</v>
      </c>
      <c r="CV7" s="205">
        <f t="shared" si="3"/>
        <v>18880</v>
      </c>
      <c r="CW7" s="205">
        <f t="shared" si="3"/>
        <v>18880</v>
      </c>
      <c r="CX7" s="205">
        <f t="shared" si="3"/>
        <v>18880</v>
      </c>
      <c r="CY7" s="205">
        <f t="shared" si="3"/>
        <v>18880</v>
      </c>
      <c r="CZ7" s="205">
        <f t="shared" si="3"/>
        <v>18880</v>
      </c>
      <c r="DA7" s="205">
        <f t="shared" si="3"/>
        <v>18880</v>
      </c>
      <c r="DB7" s="205"/>
    </row>
    <row r="8" spans="1:106">
      <c r="A8" s="202" t="str">
        <f>Income!A77</f>
        <v>Wild foods consumed and sold</v>
      </c>
      <c r="B8" s="204">
        <f>Income!B77</f>
        <v>40.580134249868173</v>
      </c>
      <c r="C8" s="204">
        <f>Income!C77</f>
        <v>136.35454126544516</v>
      </c>
      <c r="D8" s="204">
        <f>Income!D77</f>
        <v>0</v>
      </c>
      <c r="E8" s="204">
        <f>Income!E77</f>
        <v>0</v>
      </c>
      <c r="F8" s="205">
        <f t="shared" si="4"/>
        <v>40.580134249868173</v>
      </c>
      <c r="G8" s="205">
        <f t="shared" si="4"/>
        <v>40.580134249868173</v>
      </c>
      <c r="H8" s="205">
        <f t="shared" si="4"/>
        <v>40.580134249868173</v>
      </c>
      <c r="I8" s="205">
        <f t="shared" si="4"/>
        <v>40.580134249868173</v>
      </c>
      <c r="J8" s="205">
        <f t="shared" si="4"/>
        <v>40.580134249868173</v>
      </c>
      <c r="K8" s="205">
        <f t="shared" si="4"/>
        <v>40.580134249868173</v>
      </c>
      <c r="L8" s="205">
        <f t="shared" si="4"/>
        <v>40.580134249868173</v>
      </c>
      <c r="M8" s="205">
        <f t="shared" si="4"/>
        <v>40.580134249868173</v>
      </c>
      <c r="N8" s="205">
        <f t="shared" si="4"/>
        <v>40.580134249868173</v>
      </c>
      <c r="O8" s="205">
        <f t="shared" si="4"/>
        <v>40.580134249868173</v>
      </c>
      <c r="P8" s="205">
        <f t="shared" si="4"/>
        <v>40.580134249868173</v>
      </c>
      <c r="Q8" s="205">
        <f t="shared" si="4"/>
        <v>40.580134249868173</v>
      </c>
      <c r="R8" s="205">
        <f t="shared" si="4"/>
        <v>40.580134249868173</v>
      </c>
      <c r="S8" s="205">
        <f t="shared" si="4"/>
        <v>40.580134249868173</v>
      </c>
      <c r="T8" s="205">
        <f t="shared" si="4"/>
        <v>40.580134249868173</v>
      </c>
      <c r="U8" s="205">
        <f t="shared" si="4"/>
        <v>40.580134249868173</v>
      </c>
      <c r="V8" s="205">
        <f t="shared" ref="V8:AK18" si="6">IF(V$2&lt;=($B$2+$C$2+$D$2),IF(V$2&lt;=($B$2+$C$2),IF(V$2&lt;=$B$2,$B8,$C8),$D8),$E8)</f>
        <v>40.580134249868173</v>
      </c>
      <c r="W8" s="205">
        <f t="shared" si="6"/>
        <v>40.580134249868173</v>
      </c>
      <c r="X8" s="205">
        <f t="shared" si="6"/>
        <v>40.580134249868173</v>
      </c>
      <c r="Y8" s="205">
        <f t="shared" si="6"/>
        <v>40.580134249868173</v>
      </c>
      <c r="Z8" s="205">
        <f t="shared" si="6"/>
        <v>40.580134249868173</v>
      </c>
      <c r="AA8" s="205">
        <f t="shared" si="6"/>
        <v>40.580134249868173</v>
      </c>
      <c r="AB8" s="205">
        <f t="shared" si="6"/>
        <v>40.580134249868173</v>
      </c>
      <c r="AC8" s="205">
        <f t="shared" si="6"/>
        <v>40.580134249868173</v>
      </c>
      <c r="AD8" s="205">
        <f t="shared" si="6"/>
        <v>40.580134249868173</v>
      </c>
      <c r="AE8" s="205">
        <f t="shared" si="6"/>
        <v>40.580134249868173</v>
      </c>
      <c r="AF8" s="205">
        <f t="shared" si="6"/>
        <v>40.580134249868173</v>
      </c>
      <c r="AG8" s="205">
        <f t="shared" si="6"/>
        <v>40.580134249868173</v>
      </c>
      <c r="AH8" s="205">
        <f t="shared" si="6"/>
        <v>40.580134249868173</v>
      </c>
      <c r="AI8" s="205">
        <f t="shared" si="6"/>
        <v>136.35454126544516</v>
      </c>
      <c r="AJ8" s="205">
        <f t="shared" si="6"/>
        <v>136.35454126544516</v>
      </c>
      <c r="AK8" s="205">
        <f t="shared" si="6"/>
        <v>136.35454126544516</v>
      </c>
      <c r="AL8" s="205">
        <f t="shared" ref="AL8:BA18" si="7">IF(AL$2&lt;=($B$2+$C$2+$D$2),IF(AL$2&lt;=($B$2+$C$2),IF(AL$2&lt;=$B$2,$B8,$C8),$D8),$E8)</f>
        <v>136.35454126544516</v>
      </c>
      <c r="AM8" s="205">
        <f t="shared" si="7"/>
        <v>136.35454126544516</v>
      </c>
      <c r="AN8" s="205">
        <f t="shared" si="7"/>
        <v>136.35454126544516</v>
      </c>
      <c r="AO8" s="205">
        <f t="shared" si="7"/>
        <v>136.35454126544516</v>
      </c>
      <c r="AP8" s="205">
        <f t="shared" si="7"/>
        <v>136.35454126544516</v>
      </c>
      <c r="AQ8" s="205">
        <f t="shared" si="7"/>
        <v>136.35454126544516</v>
      </c>
      <c r="AR8" s="205">
        <f t="shared" si="7"/>
        <v>136.35454126544516</v>
      </c>
      <c r="AS8" s="205">
        <f t="shared" si="7"/>
        <v>136.35454126544516</v>
      </c>
      <c r="AT8" s="205">
        <f t="shared" si="7"/>
        <v>136.35454126544516</v>
      </c>
      <c r="AU8" s="205">
        <f t="shared" si="7"/>
        <v>136.35454126544516</v>
      </c>
      <c r="AV8" s="205">
        <f t="shared" si="7"/>
        <v>136.35454126544516</v>
      </c>
      <c r="AW8" s="205">
        <f t="shared" si="7"/>
        <v>136.35454126544516</v>
      </c>
      <c r="AX8" s="205">
        <f t="shared" si="7"/>
        <v>136.35454126544516</v>
      </c>
      <c r="AY8" s="205">
        <f t="shared" si="7"/>
        <v>136.35454126544516</v>
      </c>
      <c r="AZ8" s="205">
        <f t="shared" si="7"/>
        <v>136.35454126544516</v>
      </c>
      <c r="BA8" s="205">
        <f t="shared" si="7"/>
        <v>136.35454126544516</v>
      </c>
      <c r="BB8" s="205">
        <f t="shared" si="5"/>
        <v>136.35454126544516</v>
      </c>
      <c r="BC8" s="205">
        <f t="shared" si="5"/>
        <v>136.35454126544516</v>
      </c>
      <c r="BD8" s="205">
        <f t="shared" si="5"/>
        <v>136.35454126544516</v>
      </c>
      <c r="BE8" s="205">
        <f t="shared" si="5"/>
        <v>136.35454126544516</v>
      </c>
      <c r="BF8" s="205">
        <f t="shared" si="5"/>
        <v>136.35454126544516</v>
      </c>
      <c r="BG8" s="205">
        <f t="shared" si="5"/>
        <v>136.35454126544516</v>
      </c>
      <c r="BH8" s="205">
        <f t="shared" si="5"/>
        <v>136.35454126544516</v>
      </c>
      <c r="BI8" s="205">
        <f t="shared" si="5"/>
        <v>136.35454126544516</v>
      </c>
      <c r="BJ8" s="205">
        <f t="shared" si="5"/>
        <v>136.35454126544516</v>
      </c>
      <c r="BK8" s="205">
        <f t="shared" si="1"/>
        <v>136.35454126544516</v>
      </c>
      <c r="BL8" s="205">
        <f t="shared" si="1"/>
        <v>136.35454126544516</v>
      </c>
      <c r="BM8" s="205">
        <f t="shared" si="1"/>
        <v>136.35454126544516</v>
      </c>
      <c r="BN8" s="205">
        <f t="shared" si="1"/>
        <v>136.35454126544516</v>
      </c>
      <c r="BO8" s="205">
        <f t="shared" si="1"/>
        <v>136.35454126544516</v>
      </c>
      <c r="BP8" s="205">
        <f t="shared" si="1"/>
        <v>136.35454126544516</v>
      </c>
      <c r="BQ8" s="205">
        <f t="shared" si="1"/>
        <v>136.35454126544516</v>
      </c>
      <c r="BR8" s="205">
        <f t="shared" si="1"/>
        <v>136.35454126544516</v>
      </c>
      <c r="BS8" s="205">
        <f t="shared" si="1"/>
        <v>136.35454126544516</v>
      </c>
      <c r="BT8" s="205">
        <f t="shared" si="1"/>
        <v>136.35454126544516</v>
      </c>
      <c r="BU8" s="205">
        <f t="shared" si="1"/>
        <v>136.35454126544516</v>
      </c>
      <c r="BV8" s="205">
        <f t="shared" si="1"/>
        <v>136.35454126544516</v>
      </c>
      <c r="BW8" s="205">
        <f t="shared" si="1"/>
        <v>136.35454126544516</v>
      </c>
      <c r="BX8" s="205">
        <f t="shared" si="1"/>
        <v>136.35454126544516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4660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4660</v>
      </c>
      <c r="G9" s="205">
        <f t="shared" si="4"/>
        <v>4660</v>
      </c>
      <c r="H9" s="205">
        <f t="shared" si="4"/>
        <v>4660</v>
      </c>
      <c r="I9" s="205">
        <f t="shared" si="4"/>
        <v>4660</v>
      </c>
      <c r="J9" s="205">
        <f t="shared" si="4"/>
        <v>4660</v>
      </c>
      <c r="K9" s="205">
        <f t="shared" si="4"/>
        <v>4660</v>
      </c>
      <c r="L9" s="205">
        <f t="shared" si="4"/>
        <v>4660</v>
      </c>
      <c r="M9" s="205">
        <f t="shared" si="4"/>
        <v>4660</v>
      </c>
      <c r="N9" s="205">
        <f t="shared" si="4"/>
        <v>4660</v>
      </c>
      <c r="O9" s="205">
        <f t="shared" si="4"/>
        <v>4660</v>
      </c>
      <c r="P9" s="205">
        <f t="shared" si="4"/>
        <v>4660</v>
      </c>
      <c r="Q9" s="205">
        <f t="shared" si="4"/>
        <v>4660</v>
      </c>
      <c r="R9" s="205">
        <f t="shared" si="4"/>
        <v>4660</v>
      </c>
      <c r="S9" s="205">
        <f t="shared" si="4"/>
        <v>4660</v>
      </c>
      <c r="T9" s="205">
        <f t="shared" si="4"/>
        <v>4660</v>
      </c>
      <c r="U9" s="205">
        <f t="shared" si="4"/>
        <v>4660</v>
      </c>
      <c r="V9" s="205">
        <f t="shared" si="6"/>
        <v>4660</v>
      </c>
      <c r="W9" s="205">
        <f t="shared" si="6"/>
        <v>4660</v>
      </c>
      <c r="X9" s="205">
        <f t="shared" si="6"/>
        <v>4660</v>
      </c>
      <c r="Y9" s="205">
        <f t="shared" si="6"/>
        <v>4660</v>
      </c>
      <c r="Z9" s="205">
        <f t="shared" si="6"/>
        <v>4660</v>
      </c>
      <c r="AA9" s="205">
        <f t="shared" si="6"/>
        <v>4660</v>
      </c>
      <c r="AB9" s="205">
        <f t="shared" si="6"/>
        <v>4660</v>
      </c>
      <c r="AC9" s="205">
        <f t="shared" si="6"/>
        <v>4660</v>
      </c>
      <c r="AD9" s="205">
        <f t="shared" si="6"/>
        <v>4660</v>
      </c>
      <c r="AE9" s="205">
        <f t="shared" si="6"/>
        <v>4660</v>
      </c>
      <c r="AF9" s="205">
        <f t="shared" si="6"/>
        <v>4660</v>
      </c>
      <c r="AG9" s="205">
        <f t="shared" si="6"/>
        <v>4660</v>
      </c>
      <c r="AH9" s="205">
        <f t="shared" si="6"/>
        <v>4660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123428.57142857145</v>
      </c>
      <c r="E10" s="204">
        <f>Income!E79</f>
        <v>230400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123428.57142857145</v>
      </c>
      <c r="BZ10" s="205">
        <f t="shared" si="8"/>
        <v>123428.57142857145</v>
      </c>
      <c r="CA10" s="205">
        <f t="shared" si="2"/>
        <v>123428.57142857145</v>
      </c>
      <c r="CB10" s="205">
        <f t="shared" si="2"/>
        <v>123428.57142857145</v>
      </c>
      <c r="CC10" s="205">
        <f t="shared" si="2"/>
        <v>123428.57142857145</v>
      </c>
      <c r="CD10" s="205">
        <f t="shared" si="2"/>
        <v>123428.57142857145</v>
      </c>
      <c r="CE10" s="205">
        <f t="shared" si="2"/>
        <v>123428.57142857145</v>
      </c>
      <c r="CF10" s="205">
        <f t="shared" si="2"/>
        <v>123428.57142857145</v>
      </c>
      <c r="CG10" s="205">
        <f t="shared" si="2"/>
        <v>123428.57142857145</v>
      </c>
      <c r="CH10" s="205">
        <f t="shared" si="2"/>
        <v>123428.57142857145</v>
      </c>
      <c r="CI10" s="205">
        <f t="shared" si="2"/>
        <v>123428.57142857145</v>
      </c>
      <c r="CJ10" s="205">
        <f t="shared" si="2"/>
        <v>123428.57142857145</v>
      </c>
      <c r="CK10" s="205">
        <f t="shared" si="2"/>
        <v>123428.57142857145</v>
      </c>
      <c r="CL10" s="205">
        <f t="shared" si="2"/>
        <v>123428.57142857145</v>
      </c>
      <c r="CM10" s="205">
        <f t="shared" si="2"/>
        <v>123428.57142857145</v>
      </c>
      <c r="CN10" s="205">
        <f t="shared" si="2"/>
        <v>123428.57142857145</v>
      </c>
      <c r="CO10" s="205">
        <f t="shared" si="2"/>
        <v>123428.57142857145</v>
      </c>
      <c r="CP10" s="205">
        <f t="shared" si="2"/>
        <v>123428.57142857145</v>
      </c>
      <c r="CQ10" s="205">
        <f t="shared" si="2"/>
        <v>230400</v>
      </c>
      <c r="CR10" s="205">
        <f t="shared" si="2"/>
        <v>230400</v>
      </c>
      <c r="CS10" s="205">
        <f t="shared" si="3"/>
        <v>230400</v>
      </c>
      <c r="CT10" s="205">
        <f t="shared" si="3"/>
        <v>230400</v>
      </c>
      <c r="CU10" s="205">
        <f t="shared" si="3"/>
        <v>230400</v>
      </c>
      <c r="CV10" s="205">
        <f t="shared" si="3"/>
        <v>230400</v>
      </c>
      <c r="CW10" s="205">
        <f t="shared" si="3"/>
        <v>230400</v>
      </c>
      <c r="CX10" s="205">
        <f t="shared" si="3"/>
        <v>230400</v>
      </c>
      <c r="CY10" s="205">
        <f t="shared" si="3"/>
        <v>230400</v>
      </c>
      <c r="CZ10" s="205">
        <f t="shared" si="3"/>
        <v>230400</v>
      </c>
      <c r="DA10" s="205">
        <f t="shared" si="3"/>
        <v>230400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3839.9999999999995</v>
      </c>
      <c r="C12" s="204">
        <f>Income!C82</f>
        <v>0</v>
      </c>
      <c r="D12" s="204">
        <f>Income!D82</f>
        <v>0</v>
      </c>
      <c r="E12" s="204">
        <f>Income!E82</f>
        <v>38400</v>
      </c>
      <c r="F12" s="205">
        <f t="shared" si="4"/>
        <v>3839.9999999999995</v>
      </c>
      <c r="G12" s="205">
        <f t="shared" si="4"/>
        <v>3839.9999999999995</v>
      </c>
      <c r="H12" s="205">
        <f t="shared" si="4"/>
        <v>3839.9999999999995</v>
      </c>
      <c r="I12" s="205">
        <f t="shared" si="4"/>
        <v>3839.9999999999995</v>
      </c>
      <c r="J12" s="205">
        <f t="shared" si="4"/>
        <v>3839.9999999999995</v>
      </c>
      <c r="K12" s="205">
        <f t="shared" si="4"/>
        <v>3839.9999999999995</v>
      </c>
      <c r="L12" s="205">
        <f t="shared" si="4"/>
        <v>3839.9999999999995</v>
      </c>
      <c r="M12" s="205">
        <f t="shared" si="4"/>
        <v>3839.9999999999995</v>
      </c>
      <c r="N12" s="205">
        <f t="shared" si="4"/>
        <v>3839.9999999999995</v>
      </c>
      <c r="O12" s="205">
        <f t="shared" si="4"/>
        <v>3839.9999999999995</v>
      </c>
      <c r="P12" s="205">
        <f t="shared" si="4"/>
        <v>3839.9999999999995</v>
      </c>
      <c r="Q12" s="205">
        <f t="shared" si="4"/>
        <v>3839.9999999999995</v>
      </c>
      <c r="R12" s="205">
        <f t="shared" si="4"/>
        <v>3839.9999999999995</v>
      </c>
      <c r="S12" s="205">
        <f t="shared" si="4"/>
        <v>3839.9999999999995</v>
      </c>
      <c r="T12" s="205">
        <f t="shared" si="4"/>
        <v>3839.9999999999995</v>
      </c>
      <c r="U12" s="205">
        <f t="shared" si="4"/>
        <v>3839.9999999999995</v>
      </c>
      <c r="V12" s="205">
        <f t="shared" si="6"/>
        <v>3839.9999999999995</v>
      </c>
      <c r="W12" s="205">
        <f t="shared" si="6"/>
        <v>3839.9999999999995</v>
      </c>
      <c r="X12" s="205">
        <f t="shared" si="6"/>
        <v>3839.9999999999995</v>
      </c>
      <c r="Y12" s="205">
        <f t="shared" si="6"/>
        <v>3839.9999999999995</v>
      </c>
      <c r="Z12" s="205">
        <f t="shared" si="6"/>
        <v>3839.9999999999995</v>
      </c>
      <c r="AA12" s="205">
        <f t="shared" si="6"/>
        <v>3839.9999999999995</v>
      </c>
      <c r="AB12" s="205">
        <f t="shared" si="6"/>
        <v>3839.9999999999995</v>
      </c>
      <c r="AC12" s="205">
        <f t="shared" si="6"/>
        <v>3839.9999999999995</v>
      </c>
      <c r="AD12" s="205">
        <f t="shared" si="6"/>
        <v>3839.9999999999995</v>
      </c>
      <c r="AE12" s="205">
        <f t="shared" si="6"/>
        <v>3839.9999999999995</v>
      </c>
      <c r="AF12" s="205">
        <f t="shared" si="6"/>
        <v>3839.9999999999995</v>
      </c>
      <c r="AG12" s="205">
        <f t="shared" si="6"/>
        <v>3839.9999999999995</v>
      </c>
      <c r="AH12" s="205">
        <f t="shared" si="6"/>
        <v>3839.9999999999995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38400</v>
      </c>
      <c r="CR12" s="205">
        <f t="shared" si="2"/>
        <v>38400</v>
      </c>
      <c r="CS12" s="205">
        <f t="shared" si="3"/>
        <v>38400</v>
      </c>
      <c r="CT12" s="205">
        <f t="shared" si="3"/>
        <v>38400</v>
      </c>
      <c r="CU12" s="205">
        <f t="shared" si="3"/>
        <v>38400</v>
      </c>
      <c r="CV12" s="205">
        <f t="shared" si="3"/>
        <v>38400</v>
      </c>
      <c r="CW12" s="205">
        <f t="shared" si="3"/>
        <v>38400</v>
      </c>
      <c r="CX12" s="205">
        <f t="shared" si="3"/>
        <v>38400</v>
      </c>
      <c r="CY12" s="205">
        <f t="shared" si="3"/>
        <v>38400</v>
      </c>
      <c r="CZ12" s="205">
        <f t="shared" si="3"/>
        <v>38400</v>
      </c>
      <c r="DA12" s="205">
        <f t="shared" si="3"/>
        <v>38400</v>
      </c>
      <c r="DB12" s="205"/>
    </row>
    <row r="13" spans="1:106">
      <c r="A13" s="202" t="str">
        <f>Income!A83</f>
        <v>Food transfer - official</v>
      </c>
      <c r="B13" s="204">
        <f>Income!B83</f>
        <v>2144.6161068204419</v>
      </c>
      <c r="C13" s="204">
        <f>Income!C83</f>
        <v>2248.8842468150833</v>
      </c>
      <c r="D13" s="204">
        <f>Income!D83</f>
        <v>1804.2421583776522</v>
      </c>
      <c r="E13" s="204">
        <f>Income!E83</f>
        <v>561.90731059972825</v>
      </c>
      <c r="F13" s="205">
        <f t="shared" si="4"/>
        <v>2144.6161068204419</v>
      </c>
      <c r="G13" s="205">
        <f t="shared" si="4"/>
        <v>2144.6161068204419</v>
      </c>
      <c r="H13" s="205">
        <f t="shared" si="4"/>
        <v>2144.6161068204419</v>
      </c>
      <c r="I13" s="205">
        <f t="shared" si="4"/>
        <v>2144.6161068204419</v>
      </c>
      <c r="J13" s="205">
        <f t="shared" si="4"/>
        <v>2144.6161068204419</v>
      </c>
      <c r="K13" s="205">
        <f t="shared" si="4"/>
        <v>2144.6161068204419</v>
      </c>
      <c r="L13" s="205">
        <f t="shared" si="4"/>
        <v>2144.6161068204419</v>
      </c>
      <c r="M13" s="205">
        <f t="shared" si="4"/>
        <v>2144.6161068204419</v>
      </c>
      <c r="N13" s="205">
        <f t="shared" si="4"/>
        <v>2144.6161068204419</v>
      </c>
      <c r="O13" s="205">
        <f t="shared" si="4"/>
        <v>2144.6161068204419</v>
      </c>
      <c r="P13" s="205">
        <f t="shared" si="4"/>
        <v>2144.6161068204419</v>
      </c>
      <c r="Q13" s="205">
        <f t="shared" si="4"/>
        <v>2144.6161068204419</v>
      </c>
      <c r="R13" s="205">
        <f t="shared" si="4"/>
        <v>2144.6161068204419</v>
      </c>
      <c r="S13" s="205">
        <f t="shared" si="4"/>
        <v>2144.6161068204419</v>
      </c>
      <c r="T13" s="205">
        <f t="shared" si="4"/>
        <v>2144.6161068204419</v>
      </c>
      <c r="U13" s="205">
        <f t="shared" si="4"/>
        <v>2144.6161068204419</v>
      </c>
      <c r="V13" s="205">
        <f t="shared" si="6"/>
        <v>2144.6161068204419</v>
      </c>
      <c r="W13" s="205">
        <f t="shared" si="6"/>
        <v>2144.6161068204419</v>
      </c>
      <c r="X13" s="205">
        <f t="shared" si="6"/>
        <v>2144.6161068204419</v>
      </c>
      <c r="Y13" s="205">
        <f t="shared" si="6"/>
        <v>2144.6161068204419</v>
      </c>
      <c r="Z13" s="205">
        <f t="shared" si="6"/>
        <v>2144.6161068204419</v>
      </c>
      <c r="AA13" s="205">
        <f t="shared" si="6"/>
        <v>2144.6161068204419</v>
      </c>
      <c r="AB13" s="205">
        <f t="shared" si="6"/>
        <v>2144.6161068204419</v>
      </c>
      <c r="AC13" s="205">
        <f t="shared" si="6"/>
        <v>2144.6161068204419</v>
      </c>
      <c r="AD13" s="205">
        <f t="shared" si="6"/>
        <v>2144.6161068204419</v>
      </c>
      <c r="AE13" s="205">
        <f t="shared" si="6"/>
        <v>2144.6161068204419</v>
      </c>
      <c r="AF13" s="205">
        <f t="shared" si="6"/>
        <v>2144.6161068204419</v>
      </c>
      <c r="AG13" s="205">
        <f t="shared" si="6"/>
        <v>2144.6161068204419</v>
      </c>
      <c r="AH13" s="205">
        <f t="shared" si="6"/>
        <v>2144.6161068204419</v>
      </c>
      <c r="AI13" s="205">
        <f t="shared" si="6"/>
        <v>2248.8842468150833</v>
      </c>
      <c r="AJ13" s="205">
        <f t="shared" si="6"/>
        <v>2248.8842468150833</v>
      </c>
      <c r="AK13" s="205">
        <f t="shared" si="6"/>
        <v>2248.8842468150833</v>
      </c>
      <c r="AL13" s="205">
        <f t="shared" si="7"/>
        <v>2248.8842468150833</v>
      </c>
      <c r="AM13" s="205">
        <f t="shared" si="7"/>
        <v>2248.8842468150833</v>
      </c>
      <c r="AN13" s="205">
        <f t="shared" si="7"/>
        <v>2248.8842468150833</v>
      </c>
      <c r="AO13" s="205">
        <f t="shared" si="7"/>
        <v>2248.8842468150833</v>
      </c>
      <c r="AP13" s="205">
        <f t="shared" si="7"/>
        <v>2248.8842468150833</v>
      </c>
      <c r="AQ13" s="205">
        <f t="shared" si="7"/>
        <v>2248.8842468150833</v>
      </c>
      <c r="AR13" s="205">
        <f t="shared" si="7"/>
        <v>2248.8842468150833</v>
      </c>
      <c r="AS13" s="205">
        <f t="shared" si="7"/>
        <v>2248.8842468150833</v>
      </c>
      <c r="AT13" s="205">
        <f t="shared" si="7"/>
        <v>2248.8842468150833</v>
      </c>
      <c r="AU13" s="205">
        <f t="shared" si="7"/>
        <v>2248.8842468150833</v>
      </c>
      <c r="AV13" s="205">
        <f t="shared" si="7"/>
        <v>2248.8842468150833</v>
      </c>
      <c r="AW13" s="205">
        <f t="shared" si="7"/>
        <v>2248.8842468150833</v>
      </c>
      <c r="AX13" s="205">
        <f t="shared" si="8"/>
        <v>2248.8842468150833</v>
      </c>
      <c r="AY13" s="205">
        <f t="shared" si="8"/>
        <v>2248.8842468150833</v>
      </c>
      <c r="AZ13" s="205">
        <f t="shared" si="8"/>
        <v>2248.8842468150833</v>
      </c>
      <c r="BA13" s="205">
        <f t="shared" si="8"/>
        <v>2248.8842468150833</v>
      </c>
      <c r="BB13" s="205">
        <f t="shared" si="8"/>
        <v>2248.8842468150833</v>
      </c>
      <c r="BC13" s="205">
        <f t="shared" si="8"/>
        <v>2248.8842468150833</v>
      </c>
      <c r="BD13" s="205">
        <f t="shared" si="8"/>
        <v>2248.8842468150833</v>
      </c>
      <c r="BE13" s="205">
        <f t="shared" si="8"/>
        <v>2248.8842468150833</v>
      </c>
      <c r="BF13" s="205">
        <f t="shared" si="8"/>
        <v>2248.8842468150833</v>
      </c>
      <c r="BG13" s="205">
        <f t="shared" si="8"/>
        <v>2248.8842468150833</v>
      </c>
      <c r="BH13" s="205">
        <f t="shared" si="8"/>
        <v>2248.8842468150833</v>
      </c>
      <c r="BI13" s="205">
        <f t="shared" si="8"/>
        <v>2248.8842468150833</v>
      </c>
      <c r="BJ13" s="205">
        <f t="shared" si="8"/>
        <v>2248.8842468150833</v>
      </c>
      <c r="BK13" s="205">
        <f t="shared" si="8"/>
        <v>2248.8842468150833</v>
      </c>
      <c r="BL13" s="205">
        <f t="shared" si="8"/>
        <v>2248.8842468150833</v>
      </c>
      <c r="BM13" s="205">
        <f t="shared" si="8"/>
        <v>2248.8842468150833</v>
      </c>
      <c r="BN13" s="205">
        <f t="shared" si="8"/>
        <v>2248.8842468150833</v>
      </c>
      <c r="BO13" s="205">
        <f t="shared" si="8"/>
        <v>2248.8842468150833</v>
      </c>
      <c r="BP13" s="205">
        <f t="shared" si="8"/>
        <v>2248.8842468150833</v>
      </c>
      <c r="BQ13" s="205">
        <f t="shared" si="8"/>
        <v>2248.8842468150833</v>
      </c>
      <c r="BR13" s="205">
        <f t="shared" si="8"/>
        <v>2248.8842468150833</v>
      </c>
      <c r="BS13" s="205">
        <f t="shared" si="8"/>
        <v>2248.8842468150833</v>
      </c>
      <c r="BT13" s="205">
        <f t="shared" si="8"/>
        <v>2248.8842468150833</v>
      </c>
      <c r="BU13" s="205">
        <f t="shared" si="8"/>
        <v>2248.8842468150833</v>
      </c>
      <c r="BV13" s="205">
        <f t="shared" si="8"/>
        <v>2248.8842468150833</v>
      </c>
      <c r="BW13" s="205">
        <f t="shared" si="8"/>
        <v>2248.8842468150833</v>
      </c>
      <c r="BX13" s="205">
        <f t="shared" si="8"/>
        <v>2248.8842468150833</v>
      </c>
      <c r="BY13" s="205">
        <f t="shared" si="8"/>
        <v>1804.2421583776522</v>
      </c>
      <c r="BZ13" s="205">
        <f t="shared" si="8"/>
        <v>1804.2421583776522</v>
      </c>
      <c r="CA13" s="205">
        <f t="shared" si="2"/>
        <v>1804.2421583776522</v>
      </c>
      <c r="CB13" s="205">
        <f t="shared" si="2"/>
        <v>1804.2421583776522</v>
      </c>
      <c r="CC13" s="205">
        <f t="shared" si="2"/>
        <v>1804.2421583776522</v>
      </c>
      <c r="CD13" s="205">
        <f t="shared" si="2"/>
        <v>1804.2421583776522</v>
      </c>
      <c r="CE13" s="205">
        <f t="shared" si="2"/>
        <v>1804.2421583776522</v>
      </c>
      <c r="CF13" s="205">
        <f t="shared" si="2"/>
        <v>1804.2421583776522</v>
      </c>
      <c r="CG13" s="205">
        <f t="shared" si="2"/>
        <v>1804.2421583776522</v>
      </c>
      <c r="CH13" s="205">
        <f t="shared" si="2"/>
        <v>1804.2421583776522</v>
      </c>
      <c r="CI13" s="205">
        <f t="shared" si="2"/>
        <v>1804.2421583776522</v>
      </c>
      <c r="CJ13" s="205">
        <f t="shared" si="2"/>
        <v>1804.2421583776522</v>
      </c>
      <c r="CK13" s="205">
        <f t="shared" si="2"/>
        <v>1804.2421583776522</v>
      </c>
      <c r="CL13" s="205">
        <f t="shared" si="2"/>
        <v>1804.2421583776522</v>
      </c>
      <c r="CM13" s="205">
        <f t="shared" si="2"/>
        <v>1804.2421583776522</v>
      </c>
      <c r="CN13" s="205">
        <f t="shared" si="2"/>
        <v>1804.2421583776522</v>
      </c>
      <c r="CO13" s="205">
        <f t="shared" si="2"/>
        <v>1804.2421583776522</v>
      </c>
      <c r="CP13" s="205">
        <f t="shared" si="2"/>
        <v>1804.2421583776522</v>
      </c>
      <c r="CQ13" s="205">
        <f t="shared" si="2"/>
        <v>561.90731059972825</v>
      </c>
      <c r="CR13" s="205">
        <f t="shared" si="2"/>
        <v>561.90731059972825</v>
      </c>
      <c r="CS13" s="205">
        <f t="shared" si="3"/>
        <v>561.90731059972825</v>
      </c>
      <c r="CT13" s="205">
        <f t="shared" si="3"/>
        <v>561.90731059972825</v>
      </c>
      <c r="CU13" s="205">
        <f t="shared" si="3"/>
        <v>561.90731059972825</v>
      </c>
      <c r="CV13" s="205">
        <f t="shared" si="3"/>
        <v>561.90731059972825</v>
      </c>
      <c r="CW13" s="205">
        <f t="shared" si="3"/>
        <v>561.90731059972825</v>
      </c>
      <c r="CX13" s="205">
        <f t="shared" si="3"/>
        <v>561.90731059972825</v>
      </c>
      <c r="CY13" s="205">
        <f t="shared" si="3"/>
        <v>561.90731059972825</v>
      </c>
      <c r="CZ13" s="205">
        <f t="shared" si="3"/>
        <v>561.90731059972825</v>
      </c>
      <c r="DA13" s="205">
        <f t="shared" si="3"/>
        <v>561.90731059972825</v>
      </c>
      <c r="DB13" s="205"/>
    </row>
    <row r="14" spans="1:106">
      <c r="A14" s="202" t="str">
        <f>Income!A85</f>
        <v>Cash transfer - official</v>
      </c>
      <c r="B14" s="204">
        <f>Income!B85</f>
        <v>15840</v>
      </c>
      <c r="C14" s="204">
        <f>Income!C85</f>
        <v>32640</v>
      </c>
      <c r="D14" s="204">
        <f>Income!D85</f>
        <v>9600</v>
      </c>
      <c r="E14" s="204">
        <f>Income!E85</f>
        <v>13440</v>
      </c>
      <c r="F14" s="205">
        <f t="shared" si="4"/>
        <v>15840</v>
      </c>
      <c r="G14" s="205">
        <f t="shared" si="4"/>
        <v>15840</v>
      </c>
      <c r="H14" s="205">
        <f t="shared" si="4"/>
        <v>15840</v>
      </c>
      <c r="I14" s="205">
        <f t="shared" si="4"/>
        <v>15840</v>
      </c>
      <c r="J14" s="205">
        <f t="shared" si="4"/>
        <v>15840</v>
      </c>
      <c r="K14" s="205">
        <f t="shared" si="4"/>
        <v>15840</v>
      </c>
      <c r="L14" s="205">
        <f t="shared" si="4"/>
        <v>15840</v>
      </c>
      <c r="M14" s="205">
        <f t="shared" si="4"/>
        <v>15840</v>
      </c>
      <c r="N14" s="205">
        <f t="shared" si="4"/>
        <v>15840</v>
      </c>
      <c r="O14" s="205">
        <f t="shared" si="4"/>
        <v>15840</v>
      </c>
      <c r="P14" s="205">
        <f t="shared" si="4"/>
        <v>15840</v>
      </c>
      <c r="Q14" s="205">
        <f t="shared" si="4"/>
        <v>15840</v>
      </c>
      <c r="R14" s="205">
        <f t="shared" si="4"/>
        <v>15840</v>
      </c>
      <c r="S14" s="205">
        <f t="shared" si="4"/>
        <v>15840</v>
      </c>
      <c r="T14" s="205">
        <f t="shared" si="4"/>
        <v>15840</v>
      </c>
      <c r="U14" s="205">
        <f t="shared" si="4"/>
        <v>15840</v>
      </c>
      <c r="V14" s="205">
        <f t="shared" si="6"/>
        <v>15840</v>
      </c>
      <c r="W14" s="205">
        <f t="shared" si="6"/>
        <v>15840</v>
      </c>
      <c r="X14" s="205">
        <f t="shared" si="6"/>
        <v>15840</v>
      </c>
      <c r="Y14" s="205">
        <f t="shared" si="6"/>
        <v>15840</v>
      </c>
      <c r="Z14" s="205">
        <f t="shared" si="6"/>
        <v>15840</v>
      </c>
      <c r="AA14" s="205">
        <f t="shared" si="6"/>
        <v>15840</v>
      </c>
      <c r="AB14" s="205">
        <f t="shared" si="6"/>
        <v>15840</v>
      </c>
      <c r="AC14" s="205">
        <f t="shared" si="6"/>
        <v>15840</v>
      </c>
      <c r="AD14" s="205">
        <f t="shared" si="6"/>
        <v>15840</v>
      </c>
      <c r="AE14" s="205">
        <f t="shared" si="6"/>
        <v>15840</v>
      </c>
      <c r="AF14" s="205">
        <f t="shared" si="6"/>
        <v>15840</v>
      </c>
      <c r="AG14" s="205">
        <f t="shared" si="6"/>
        <v>15840</v>
      </c>
      <c r="AH14" s="205">
        <f t="shared" si="6"/>
        <v>15840</v>
      </c>
      <c r="AI14" s="205">
        <f t="shared" si="6"/>
        <v>32640</v>
      </c>
      <c r="AJ14" s="205">
        <f t="shared" si="6"/>
        <v>32640</v>
      </c>
      <c r="AK14" s="205">
        <f t="shared" si="6"/>
        <v>32640</v>
      </c>
      <c r="AL14" s="205">
        <f t="shared" si="7"/>
        <v>32640</v>
      </c>
      <c r="AM14" s="205">
        <f t="shared" si="7"/>
        <v>32640</v>
      </c>
      <c r="AN14" s="205">
        <f t="shared" si="7"/>
        <v>32640</v>
      </c>
      <c r="AO14" s="205">
        <f t="shared" si="7"/>
        <v>32640</v>
      </c>
      <c r="AP14" s="205">
        <f t="shared" si="7"/>
        <v>32640</v>
      </c>
      <c r="AQ14" s="205">
        <f t="shared" si="7"/>
        <v>32640</v>
      </c>
      <c r="AR14" s="205">
        <f t="shared" si="7"/>
        <v>32640</v>
      </c>
      <c r="AS14" s="205">
        <f t="shared" si="7"/>
        <v>32640</v>
      </c>
      <c r="AT14" s="205">
        <f t="shared" si="7"/>
        <v>32640</v>
      </c>
      <c r="AU14" s="205">
        <f t="shared" si="7"/>
        <v>32640</v>
      </c>
      <c r="AV14" s="205">
        <f t="shared" si="7"/>
        <v>32640</v>
      </c>
      <c r="AW14" s="205">
        <f t="shared" si="7"/>
        <v>32640</v>
      </c>
      <c r="AX14" s="205">
        <f t="shared" si="7"/>
        <v>32640</v>
      </c>
      <c r="AY14" s="205">
        <f t="shared" si="7"/>
        <v>32640</v>
      </c>
      <c r="AZ14" s="205">
        <f t="shared" si="7"/>
        <v>32640</v>
      </c>
      <c r="BA14" s="205">
        <f t="shared" si="7"/>
        <v>32640</v>
      </c>
      <c r="BB14" s="205">
        <f t="shared" si="8"/>
        <v>32640</v>
      </c>
      <c r="BC14" s="205">
        <f t="shared" si="8"/>
        <v>32640</v>
      </c>
      <c r="BD14" s="205">
        <f t="shared" si="8"/>
        <v>32640</v>
      </c>
      <c r="BE14" s="205">
        <f t="shared" si="8"/>
        <v>32640</v>
      </c>
      <c r="BF14" s="205">
        <f t="shared" si="8"/>
        <v>32640</v>
      </c>
      <c r="BG14" s="205">
        <f t="shared" si="8"/>
        <v>32640</v>
      </c>
      <c r="BH14" s="205">
        <f t="shared" si="8"/>
        <v>32640</v>
      </c>
      <c r="BI14" s="205">
        <f t="shared" si="8"/>
        <v>32640</v>
      </c>
      <c r="BJ14" s="205">
        <f t="shared" si="8"/>
        <v>32640</v>
      </c>
      <c r="BK14" s="205">
        <f t="shared" si="8"/>
        <v>32640</v>
      </c>
      <c r="BL14" s="205">
        <f t="shared" si="8"/>
        <v>32640</v>
      </c>
      <c r="BM14" s="205">
        <f t="shared" si="8"/>
        <v>32640</v>
      </c>
      <c r="BN14" s="205">
        <f t="shared" si="8"/>
        <v>32640</v>
      </c>
      <c r="BO14" s="205">
        <f t="shared" si="8"/>
        <v>32640</v>
      </c>
      <c r="BP14" s="205">
        <f t="shared" si="8"/>
        <v>32640</v>
      </c>
      <c r="BQ14" s="205">
        <f t="shared" si="8"/>
        <v>32640</v>
      </c>
      <c r="BR14" s="205">
        <f t="shared" si="8"/>
        <v>32640</v>
      </c>
      <c r="BS14" s="205">
        <f t="shared" si="8"/>
        <v>32640</v>
      </c>
      <c r="BT14" s="205">
        <f t="shared" si="8"/>
        <v>32640</v>
      </c>
      <c r="BU14" s="205">
        <f t="shared" si="8"/>
        <v>32640</v>
      </c>
      <c r="BV14" s="205">
        <f t="shared" si="8"/>
        <v>32640</v>
      </c>
      <c r="BW14" s="205">
        <f t="shared" si="8"/>
        <v>32640</v>
      </c>
      <c r="BX14" s="205">
        <f t="shared" si="8"/>
        <v>32640</v>
      </c>
      <c r="BY14" s="205">
        <f t="shared" si="8"/>
        <v>9600</v>
      </c>
      <c r="BZ14" s="205">
        <f t="shared" si="8"/>
        <v>9600</v>
      </c>
      <c r="CA14" s="205">
        <f t="shared" si="2"/>
        <v>9600</v>
      </c>
      <c r="CB14" s="205">
        <f t="shared" si="2"/>
        <v>9600</v>
      </c>
      <c r="CC14" s="205">
        <f t="shared" si="2"/>
        <v>9600</v>
      </c>
      <c r="CD14" s="205">
        <f t="shared" si="2"/>
        <v>9600</v>
      </c>
      <c r="CE14" s="205">
        <f t="shared" si="2"/>
        <v>9600</v>
      </c>
      <c r="CF14" s="205">
        <f t="shared" si="2"/>
        <v>9600</v>
      </c>
      <c r="CG14" s="205">
        <f t="shared" si="2"/>
        <v>9600</v>
      </c>
      <c r="CH14" s="205">
        <f t="shared" si="2"/>
        <v>9600</v>
      </c>
      <c r="CI14" s="205">
        <f t="shared" si="2"/>
        <v>9600</v>
      </c>
      <c r="CJ14" s="205">
        <f t="shared" si="2"/>
        <v>9600</v>
      </c>
      <c r="CK14" s="205">
        <f t="shared" si="2"/>
        <v>9600</v>
      </c>
      <c r="CL14" s="205">
        <f t="shared" si="2"/>
        <v>9600</v>
      </c>
      <c r="CM14" s="205">
        <f t="shared" si="2"/>
        <v>9600</v>
      </c>
      <c r="CN14" s="205">
        <f t="shared" si="2"/>
        <v>9600</v>
      </c>
      <c r="CO14" s="205">
        <f t="shared" si="2"/>
        <v>9600</v>
      </c>
      <c r="CP14" s="205">
        <f t="shared" si="2"/>
        <v>9600</v>
      </c>
      <c r="CQ14" s="205">
        <f t="shared" si="2"/>
        <v>13440</v>
      </c>
      <c r="CR14" s="205">
        <f t="shared" si="2"/>
        <v>13440</v>
      </c>
      <c r="CS14" s="205">
        <f t="shared" si="3"/>
        <v>13440</v>
      </c>
      <c r="CT14" s="205">
        <f t="shared" si="3"/>
        <v>13440</v>
      </c>
      <c r="CU14" s="205">
        <f t="shared" si="3"/>
        <v>13440</v>
      </c>
      <c r="CV14" s="205">
        <f t="shared" si="3"/>
        <v>13440</v>
      </c>
      <c r="CW14" s="205">
        <f t="shared" si="3"/>
        <v>13440</v>
      </c>
      <c r="CX14" s="205">
        <f t="shared" si="3"/>
        <v>13440</v>
      </c>
      <c r="CY14" s="205">
        <f t="shared" si="3"/>
        <v>13440</v>
      </c>
      <c r="CZ14" s="205">
        <f t="shared" si="3"/>
        <v>13440</v>
      </c>
      <c r="DA14" s="205">
        <f t="shared" si="3"/>
        <v>13440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850</v>
      </c>
      <c r="D15" s="204">
        <f>Income!D86</f>
        <v>1542.8571428571427</v>
      </c>
      <c r="E15" s="204">
        <f>Income!E86</f>
        <v>10560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850</v>
      </c>
      <c r="AJ15" s="205">
        <f t="shared" si="6"/>
        <v>850</v>
      </c>
      <c r="AK15" s="205">
        <f t="shared" si="6"/>
        <v>850</v>
      </c>
      <c r="AL15" s="205">
        <f t="shared" si="7"/>
        <v>850</v>
      </c>
      <c r="AM15" s="205">
        <f t="shared" si="7"/>
        <v>850</v>
      </c>
      <c r="AN15" s="205">
        <f t="shared" si="7"/>
        <v>850</v>
      </c>
      <c r="AO15" s="205">
        <f t="shared" si="7"/>
        <v>850</v>
      </c>
      <c r="AP15" s="205">
        <f t="shared" si="7"/>
        <v>850</v>
      </c>
      <c r="AQ15" s="205">
        <f t="shared" si="7"/>
        <v>850</v>
      </c>
      <c r="AR15" s="205">
        <f t="shared" si="7"/>
        <v>850</v>
      </c>
      <c r="AS15" s="205">
        <f t="shared" si="7"/>
        <v>850</v>
      </c>
      <c r="AT15" s="205">
        <f t="shared" si="7"/>
        <v>850</v>
      </c>
      <c r="AU15" s="205">
        <f t="shared" si="7"/>
        <v>850</v>
      </c>
      <c r="AV15" s="205">
        <f t="shared" si="7"/>
        <v>850</v>
      </c>
      <c r="AW15" s="205">
        <f t="shared" si="7"/>
        <v>850</v>
      </c>
      <c r="AX15" s="205">
        <f t="shared" si="8"/>
        <v>850</v>
      </c>
      <c r="AY15" s="205">
        <f t="shared" si="8"/>
        <v>850</v>
      </c>
      <c r="AZ15" s="205">
        <f t="shared" si="8"/>
        <v>850</v>
      </c>
      <c r="BA15" s="205">
        <f t="shared" si="8"/>
        <v>850</v>
      </c>
      <c r="BB15" s="205">
        <f t="shared" si="8"/>
        <v>850</v>
      </c>
      <c r="BC15" s="205">
        <f t="shared" si="8"/>
        <v>850</v>
      </c>
      <c r="BD15" s="205">
        <f t="shared" si="8"/>
        <v>850</v>
      </c>
      <c r="BE15" s="205">
        <f t="shared" si="8"/>
        <v>850</v>
      </c>
      <c r="BF15" s="205">
        <f t="shared" si="8"/>
        <v>850</v>
      </c>
      <c r="BG15" s="205">
        <f t="shared" si="8"/>
        <v>850</v>
      </c>
      <c r="BH15" s="205">
        <f t="shared" si="8"/>
        <v>850</v>
      </c>
      <c r="BI15" s="205">
        <f t="shared" si="8"/>
        <v>850</v>
      </c>
      <c r="BJ15" s="205">
        <f t="shared" si="8"/>
        <v>850</v>
      </c>
      <c r="BK15" s="205">
        <f t="shared" si="8"/>
        <v>850</v>
      </c>
      <c r="BL15" s="205">
        <f t="shared" si="8"/>
        <v>850</v>
      </c>
      <c r="BM15" s="205">
        <f t="shared" si="8"/>
        <v>850</v>
      </c>
      <c r="BN15" s="205">
        <f t="shared" si="8"/>
        <v>850</v>
      </c>
      <c r="BO15" s="205">
        <f t="shared" si="8"/>
        <v>850</v>
      </c>
      <c r="BP15" s="205">
        <f t="shared" si="8"/>
        <v>850</v>
      </c>
      <c r="BQ15" s="205">
        <f t="shared" si="8"/>
        <v>850</v>
      </c>
      <c r="BR15" s="205">
        <f t="shared" si="8"/>
        <v>850</v>
      </c>
      <c r="BS15" s="205">
        <f t="shared" si="8"/>
        <v>850</v>
      </c>
      <c r="BT15" s="205">
        <f t="shared" si="8"/>
        <v>850</v>
      </c>
      <c r="BU15" s="205">
        <f t="shared" si="8"/>
        <v>850</v>
      </c>
      <c r="BV15" s="205">
        <f t="shared" si="8"/>
        <v>850</v>
      </c>
      <c r="BW15" s="205">
        <f t="shared" si="8"/>
        <v>850</v>
      </c>
      <c r="BX15" s="205">
        <f t="shared" si="8"/>
        <v>850</v>
      </c>
      <c r="BY15" s="205">
        <f t="shared" si="8"/>
        <v>1542.8571428571427</v>
      </c>
      <c r="BZ15" s="205">
        <f t="shared" si="8"/>
        <v>1542.8571428571427</v>
      </c>
      <c r="CA15" s="205">
        <f t="shared" si="2"/>
        <v>1542.8571428571427</v>
      </c>
      <c r="CB15" s="205">
        <f t="shared" si="2"/>
        <v>1542.8571428571427</v>
      </c>
      <c r="CC15" s="205">
        <f t="shared" si="2"/>
        <v>1542.8571428571427</v>
      </c>
      <c r="CD15" s="205">
        <f t="shared" ref="CC15:CR18" si="9">IF(CD$2&lt;=($B$2+$C$2+$D$2),IF(CD$2&lt;=($B$2+$C$2),IF(CD$2&lt;=$B$2,$B15,$C15),$D15),$E15)</f>
        <v>1542.8571428571427</v>
      </c>
      <c r="CE15" s="205">
        <f t="shared" si="9"/>
        <v>1542.8571428571427</v>
      </c>
      <c r="CF15" s="205">
        <f t="shared" si="9"/>
        <v>1542.8571428571427</v>
      </c>
      <c r="CG15" s="205">
        <f t="shared" si="9"/>
        <v>1542.8571428571427</v>
      </c>
      <c r="CH15" s="205">
        <f t="shared" si="9"/>
        <v>1542.8571428571427</v>
      </c>
      <c r="CI15" s="205">
        <f t="shared" si="9"/>
        <v>1542.8571428571427</v>
      </c>
      <c r="CJ15" s="205">
        <f t="shared" si="9"/>
        <v>1542.8571428571427</v>
      </c>
      <c r="CK15" s="205">
        <f t="shared" si="9"/>
        <v>1542.8571428571427</v>
      </c>
      <c r="CL15" s="205">
        <f t="shared" si="9"/>
        <v>1542.8571428571427</v>
      </c>
      <c r="CM15" s="205">
        <f t="shared" si="9"/>
        <v>1542.8571428571427</v>
      </c>
      <c r="CN15" s="205">
        <f t="shared" si="9"/>
        <v>1542.8571428571427</v>
      </c>
      <c r="CO15" s="205">
        <f t="shared" si="9"/>
        <v>1542.8571428571427</v>
      </c>
      <c r="CP15" s="205">
        <f t="shared" si="9"/>
        <v>1542.8571428571427</v>
      </c>
      <c r="CQ15" s="205">
        <f t="shared" si="9"/>
        <v>10560</v>
      </c>
      <c r="CR15" s="205">
        <f t="shared" si="9"/>
        <v>10560</v>
      </c>
      <c r="CS15" s="205">
        <f t="shared" si="3"/>
        <v>10560</v>
      </c>
      <c r="CT15" s="205">
        <f t="shared" si="3"/>
        <v>10560</v>
      </c>
      <c r="CU15" s="205">
        <f t="shared" si="3"/>
        <v>10560</v>
      </c>
      <c r="CV15" s="205">
        <f t="shared" si="3"/>
        <v>10560</v>
      </c>
      <c r="CW15" s="205">
        <f t="shared" si="3"/>
        <v>10560</v>
      </c>
      <c r="CX15" s="205">
        <f t="shared" si="3"/>
        <v>10560</v>
      </c>
      <c r="CY15" s="205">
        <f t="shared" si="3"/>
        <v>10560</v>
      </c>
      <c r="CZ15" s="205">
        <f t="shared" si="3"/>
        <v>10560</v>
      </c>
      <c r="DA15" s="205">
        <f t="shared" si="3"/>
        <v>10560</v>
      </c>
      <c r="DB15" s="205"/>
    </row>
    <row r="16" spans="1:106">
      <c r="A16" s="202" t="s">
        <v>115</v>
      </c>
      <c r="B16" s="204">
        <f>Income!B88</f>
        <v>34517.647180011802</v>
      </c>
      <c r="C16" s="204">
        <f>Income!C88</f>
        <v>46452.889436701531</v>
      </c>
      <c r="D16" s="204">
        <f>Income!D88</f>
        <v>151396.27261551778</v>
      </c>
      <c r="E16" s="204">
        <f>Income!E88</f>
        <v>348318.32498387439</v>
      </c>
      <c r="F16" s="205">
        <f t="shared" si="4"/>
        <v>34517.647180011802</v>
      </c>
      <c r="G16" s="205">
        <f t="shared" si="4"/>
        <v>34517.647180011802</v>
      </c>
      <c r="H16" s="205">
        <f t="shared" si="4"/>
        <v>34517.647180011802</v>
      </c>
      <c r="I16" s="205">
        <f t="shared" si="4"/>
        <v>34517.647180011802</v>
      </c>
      <c r="J16" s="205">
        <f t="shared" si="4"/>
        <v>34517.647180011802</v>
      </c>
      <c r="K16" s="205">
        <f t="shared" si="4"/>
        <v>34517.647180011802</v>
      </c>
      <c r="L16" s="205">
        <f t="shared" si="4"/>
        <v>34517.647180011802</v>
      </c>
      <c r="M16" s="205">
        <f t="shared" si="4"/>
        <v>34517.647180011802</v>
      </c>
      <c r="N16" s="205">
        <f t="shared" si="4"/>
        <v>34517.647180011802</v>
      </c>
      <c r="O16" s="205">
        <f t="shared" si="4"/>
        <v>34517.647180011802</v>
      </c>
      <c r="P16" s="205">
        <f t="shared" si="4"/>
        <v>34517.647180011802</v>
      </c>
      <c r="Q16" s="205">
        <f t="shared" si="4"/>
        <v>34517.647180011802</v>
      </c>
      <c r="R16" s="205">
        <f t="shared" si="4"/>
        <v>34517.647180011802</v>
      </c>
      <c r="S16" s="205">
        <f t="shared" si="4"/>
        <v>34517.647180011802</v>
      </c>
      <c r="T16" s="205">
        <f t="shared" si="4"/>
        <v>34517.647180011802</v>
      </c>
      <c r="U16" s="205">
        <f t="shared" si="4"/>
        <v>34517.647180011802</v>
      </c>
      <c r="V16" s="205">
        <f t="shared" si="6"/>
        <v>34517.647180011802</v>
      </c>
      <c r="W16" s="205">
        <f t="shared" si="6"/>
        <v>34517.647180011802</v>
      </c>
      <c r="X16" s="205">
        <f t="shared" si="6"/>
        <v>34517.647180011802</v>
      </c>
      <c r="Y16" s="205">
        <f t="shared" si="6"/>
        <v>34517.647180011802</v>
      </c>
      <c r="Z16" s="205">
        <f t="shared" si="6"/>
        <v>34517.647180011802</v>
      </c>
      <c r="AA16" s="205">
        <f t="shared" si="6"/>
        <v>34517.647180011802</v>
      </c>
      <c r="AB16" s="205">
        <f t="shared" si="6"/>
        <v>34517.647180011802</v>
      </c>
      <c r="AC16" s="205">
        <f t="shared" si="6"/>
        <v>34517.647180011802</v>
      </c>
      <c r="AD16" s="205">
        <f t="shared" si="6"/>
        <v>34517.647180011802</v>
      </c>
      <c r="AE16" s="205">
        <f>IF(AE$2&lt;=($B$2+$C$2+$D$2),IF(AE$2&lt;=($B$2+$C$2),IF(AE$2&lt;=$B$2,$B16,$C16),$D16),$E16)</f>
        <v>34517.647180011802</v>
      </c>
      <c r="AF16" s="205">
        <f t="shared" si="6"/>
        <v>34517.647180011802</v>
      </c>
      <c r="AG16" s="205">
        <f t="shared" si="6"/>
        <v>34517.647180011802</v>
      </c>
      <c r="AH16" s="205">
        <f t="shared" si="6"/>
        <v>34517.647180011802</v>
      </c>
      <c r="AI16" s="205">
        <f t="shared" si="6"/>
        <v>46452.889436701531</v>
      </c>
      <c r="AJ16" s="205">
        <f t="shared" si="6"/>
        <v>46452.889436701531</v>
      </c>
      <c r="AK16" s="205">
        <f t="shared" si="6"/>
        <v>46452.889436701531</v>
      </c>
      <c r="AL16" s="205">
        <f t="shared" si="7"/>
        <v>46452.889436701531</v>
      </c>
      <c r="AM16" s="205">
        <f t="shared" si="7"/>
        <v>46452.889436701531</v>
      </c>
      <c r="AN16" s="205">
        <f t="shared" si="7"/>
        <v>46452.889436701531</v>
      </c>
      <c r="AO16" s="205">
        <f t="shared" si="7"/>
        <v>46452.889436701531</v>
      </c>
      <c r="AP16" s="205">
        <f t="shared" si="7"/>
        <v>46452.889436701531</v>
      </c>
      <c r="AQ16" s="205">
        <f t="shared" si="7"/>
        <v>46452.889436701531</v>
      </c>
      <c r="AR16" s="205">
        <f t="shared" si="7"/>
        <v>46452.889436701531</v>
      </c>
      <c r="AS16" s="205">
        <f t="shared" si="7"/>
        <v>46452.889436701531</v>
      </c>
      <c r="AT16" s="205">
        <f t="shared" si="7"/>
        <v>46452.889436701531</v>
      </c>
      <c r="AU16" s="205">
        <f t="shared" si="7"/>
        <v>46452.889436701531</v>
      </c>
      <c r="AV16" s="205">
        <f t="shared" si="7"/>
        <v>46452.889436701531</v>
      </c>
      <c r="AW16" s="205">
        <f t="shared" si="7"/>
        <v>46452.889436701531</v>
      </c>
      <c r="AX16" s="205">
        <f t="shared" si="8"/>
        <v>46452.889436701531</v>
      </c>
      <c r="AY16" s="205">
        <f t="shared" si="8"/>
        <v>46452.889436701531</v>
      </c>
      <c r="AZ16" s="205">
        <f t="shared" si="8"/>
        <v>46452.889436701531</v>
      </c>
      <c r="BA16" s="205">
        <f t="shared" si="8"/>
        <v>46452.889436701531</v>
      </c>
      <c r="BB16" s="205">
        <f t="shared" si="8"/>
        <v>46452.889436701531</v>
      </c>
      <c r="BC16" s="205">
        <f t="shared" si="8"/>
        <v>46452.889436701531</v>
      </c>
      <c r="BD16" s="205">
        <f t="shared" si="8"/>
        <v>46452.889436701531</v>
      </c>
      <c r="BE16" s="205">
        <f t="shared" si="8"/>
        <v>46452.889436701531</v>
      </c>
      <c r="BF16" s="205">
        <f t="shared" si="8"/>
        <v>46452.889436701531</v>
      </c>
      <c r="BG16" s="205">
        <f t="shared" si="8"/>
        <v>46452.889436701531</v>
      </c>
      <c r="BH16" s="205">
        <f t="shared" si="8"/>
        <v>46452.889436701531</v>
      </c>
      <c r="BI16" s="205">
        <f t="shared" si="8"/>
        <v>46452.889436701531</v>
      </c>
      <c r="BJ16" s="205">
        <f t="shared" si="8"/>
        <v>46452.889436701531</v>
      </c>
      <c r="BK16" s="205">
        <f t="shared" si="8"/>
        <v>46452.889436701531</v>
      </c>
      <c r="BL16" s="205">
        <f t="shared" si="8"/>
        <v>46452.889436701531</v>
      </c>
      <c r="BM16" s="205">
        <f t="shared" si="8"/>
        <v>46452.889436701531</v>
      </c>
      <c r="BN16" s="205">
        <f t="shared" si="8"/>
        <v>46452.889436701531</v>
      </c>
      <c r="BO16" s="205">
        <f t="shared" si="8"/>
        <v>46452.889436701531</v>
      </c>
      <c r="BP16" s="205">
        <f t="shared" si="8"/>
        <v>46452.889436701531</v>
      </c>
      <c r="BQ16" s="205">
        <f t="shared" si="8"/>
        <v>46452.889436701531</v>
      </c>
      <c r="BR16" s="205">
        <f t="shared" si="8"/>
        <v>46452.889436701531</v>
      </c>
      <c r="BS16" s="205">
        <f t="shared" si="8"/>
        <v>46452.889436701531</v>
      </c>
      <c r="BT16" s="205">
        <f t="shared" si="8"/>
        <v>46452.889436701531</v>
      </c>
      <c r="BU16" s="205">
        <f t="shared" si="8"/>
        <v>46452.889436701531</v>
      </c>
      <c r="BV16" s="205">
        <f t="shared" si="8"/>
        <v>46452.889436701531</v>
      </c>
      <c r="BW16" s="205">
        <f t="shared" si="8"/>
        <v>46452.889436701531</v>
      </c>
      <c r="BX16" s="205">
        <f t="shared" si="8"/>
        <v>46452.889436701531</v>
      </c>
      <c r="BY16" s="205">
        <f t="shared" si="8"/>
        <v>151396.27261551778</v>
      </c>
      <c r="BZ16" s="205">
        <f t="shared" si="8"/>
        <v>151396.27261551778</v>
      </c>
      <c r="CA16" s="205">
        <f t="shared" ref="CA16:CB18" si="10">IF(CA$2&lt;=($B$2+$C$2+$D$2),IF(CA$2&lt;=($B$2+$C$2),IF(CA$2&lt;=$B$2,$B16,$C16),$D16),$E16)</f>
        <v>151396.27261551778</v>
      </c>
      <c r="CB16" s="205">
        <f t="shared" si="10"/>
        <v>151396.27261551778</v>
      </c>
      <c r="CC16" s="205">
        <f t="shared" si="9"/>
        <v>151396.27261551778</v>
      </c>
      <c r="CD16" s="205">
        <f t="shared" si="9"/>
        <v>151396.27261551778</v>
      </c>
      <c r="CE16" s="205">
        <f t="shared" si="9"/>
        <v>151396.27261551778</v>
      </c>
      <c r="CF16" s="205">
        <f t="shared" si="9"/>
        <v>151396.27261551778</v>
      </c>
      <c r="CG16" s="205">
        <f t="shared" si="9"/>
        <v>151396.27261551778</v>
      </c>
      <c r="CH16" s="205">
        <f t="shared" si="9"/>
        <v>151396.27261551778</v>
      </c>
      <c r="CI16" s="205">
        <f t="shared" si="9"/>
        <v>151396.27261551778</v>
      </c>
      <c r="CJ16" s="205">
        <f t="shared" si="9"/>
        <v>151396.27261551778</v>
      </c>
      <c r="CK16" s="205">
        <f t="shared" si="9"/>
        <v>151396.27261551778</v>
      </c>
      <c r="CL16" s="205">
        <f t="shared" si="9"/>
        <v>151396.27261551778</v>
      </c>
      <c r="CM16" s="205">
        <f t="shared" si="9"/>
        <v>151396.27261551778</v>
      </c>
      <c r="CN16" s="205">
        <f t="shared" si="9"/>
        <v>151396.27261551778</v>
      </c>
      <c r="CO16" s="205">
        <f t="shared" si="9"/>
        <v>151396.27261551778</v>
      </c>
      <c r="CP16" s="205">
        <f t="shared" si="9"/>
        <v>151396.27261551778</v>
      </c>
      <c r="CQ16" s="205">
        <f t="shared" si="9"/>
        <v>348318.32498387439</v>
      </c>
      <c r="CR16" s="205">
        <f t="shared" si="9"/>
        <v>348318.32498387439</v>
      </c>
      <c r="CS16" s="205">
        <f t="shared" ref="CS16:DA18" si="11">IF(CS$2&lt;=($B$2+$C$2+$D$2),IF(CS$2&lt;=($B$2+$C$2),IF(CS$2&lt;=$B$2,$B16,$C16),$D16),$E16)</f>
        <v>348318.32498387439</v>
      </c>
      <c r="CT16" s="205">
        <f t="shared" si="11"/>
        <v>348318.32498387439</v>
      </c>
      <c r="CU16" s="205">
        <f t="shared" si="11"/>
        <v>348318.32498387439</v>
      </c>
      <c r="CV16" s="205">
        <f t="shared" si="11"/>
        <v>348318.32498387439</v>
      </c>
      <c r="CW16" s="205">
        <f t="shared" si="11"/>
        <v>348318.32498387439</v>
      </c>
      <c r="CX16" s="205">
        <f t="shared" si="11"/>
        <v>348318.32498387439</v>
      </c>
      <c r="CY16" s="205">
        <f t="shared" si="11"/>
        <v>348318.32498387439</v>
      </c>
      <c r="CZ16" s="205">
        <f t="shared" si="11"/>
        <v>348318.32498387439</v>
      </c>
      <c r="DA16" s="205">
        <f t="shared" si="11"/>
        <v>348318.32498387439</v>
      </c>
      <c r="DB16" s="205"/>
    </row>
    <row r="17" spans="1:105">
      <c r="A17" s="202" t="s">
        <v>101</v>
      </c>
      <c r="B17" s="204">
        <f>Income!B89</f>
        <v>21342.094673659954</v>
      </c>
      <c r="C17" s="204">
        <f>Income!C89</f>
        <v>21342.094673659954</v>
      </c>
      <c r="D17" s="204">
        <f>Income!D89</f>
        <v>21342.094673659951</v>
      </c>
      <c r="E17" s="204">
        <f>Income!E89</f>
        <v>21342.094673659954</v>
      </c>
      <c r="F17" s="205">
        <f t="shared" si="4"/>
        <v>21342.094673659954</v>
      </c>
      <c r="G17" s="205">
        <f t="shared" si="4"/>
        <v>21342.094673659954</v>
      </c>
      <c r="H17" s="205">
        <f t="shared" si="4"/>
        <v>21342.094673659954</v>
      </c>
      <c r="I17" s="205">
        <f t="shared" si="4"/>
        <v>21342.094673659954</v>
      </c>
      <c r="J17" s="205">
        <f t="shared" si="4"/>
        <v>21342.094673659954</v>
      </c>
      <c r="K17" s="205">
        <f t="shared" si="4"/>
        <v>21342.094673659954</v>
      </c>
      <c r="L17" s="205">
        <f t="shared" si="4"/>
        <v>21342.094673659954</v>
      </c>
      <c r="M17" s="205">
        <f t="shared" si="4"/>
        <v>21342.094673659954</v>
      </c>
      <c r="N17" s="205">
        <f t="shared" si="4"/>
        <v>21342.094673659954</v>
      </c>
      <c r="O17" s="205">
        <f t="shared" si="4"/>
        <v>21342.094673659954</v>
      </c>
      <c r="P17" s="205">
        <f t="shared" si="4"/>
        <v>21342.094673659954</v>
      </c>
      <c r="Q17" s="205">
        <f t="shared" si="4"/>
        <v>21342.094673659954</v>
      </c>
      <c r="R17" s="205">
        <f t="shared" si="4"/>
        <v>21342.094673659954</v>
      </c>
      <c r="S17" s="205">
        <f t="shared" si="4"/>
        <v>21342.094673659954</v>
      </c>
      <c r="T17" s="205">
        <f t="shared" si="4"/>
        <v>21342.094673659954</v>
      </c>
      <c r="U17" s="205">
        <f t="shared" si="4"/>
        <v>21342.094673659954</v>
      </c>
      <c r="V17" s="205">
        <f t="shared" si="6"/>
        <v>21342.094673659954</v>
      </c>
      <c r="W17" s="205">
        <f t="shared" si="6"/>
        <v>21342.094673659954</v>
      </c>
      <c r="X17" s="205">
        <f t="shared" si="6"/>
        <v>21342.094673659954</v>
      </c>
      <c r="Y17" s="205">
        <f t="shared" si="6"/>
        <v>21342.094673659954</v>
      </c>
      <c r="Z17" s="205">
        <f t="shared" si="6"/>
        <v>21342.094673659954</v>
      </c>
      <c r="AA17" s="205">
        <f t="shared" si="6"/>
        <v>21342.094673659954</v>
      </c>
      <c r="AB17" s="205">
        <f t="shared" si="6"/>
        <v>21342.094673659954</v>
      </c>
      <c r="AC17" s="205">
        <f t="shared" si="6"/>
        <v>21342.094673659954</v>
      </c>
      <c r="AD17" s="205">
        <f t="shared" si="6"/>
        <v>21342.094673659954</v>
      </c>
      <c r="AE17" s="205">
        <f t="shared" si="6"/>
        <v>21342.094673659954</v>
      </c>
      <c r="AF17" s="205">
        <f t="shared" si="6"/>
        <v>21342.094673659954</v>
      </c>
      <c r="AG17" s="205">
        <f t="shared" si="6"/>
        <v>21342.094673659954</v>
      </c>
      <c r="AH17" s="205">
        <f t="shared" si="6"/>
        <v>21342.094673659954</v>
      </c>
      <c r="AI17" s="205">
        <f t="shared" si="6"/>
        <v>21342.094673659954</v>
      </c>
      <c r="AJ17" s="205">
        <f t="shared" si="6"/>
        <v>21342.094673659954</v>
      </c>
      <c r="AK17" s="205">
        <f t="shared" si="6"/>
        <v>21342.094673659954</v>
      </c>
      <c r="AL17" s="205">
        <f t="shared" si="7"/>
        <v>21342.094673659954</v>
      </c>
      <c r="AM17" s="205">
        <f t="shared" si="7"/>
        <v>21342.094673659954</v>
      </c>
      <c r="AN17" s="205">
        <f t="shared" si="7"/>
        <v>21342.094673659954</v>
      </c>
      <c r="AO17" s="205">
        <f t="shared" si="7"/>
        <v>21342.094673659954</v>
      </c>
      <c r="AP17" s="205">
        <f t="shared" si="7"/>
        <v>21342.094673659954</v>
      </c>
      <c r="AQ17" s="205">
        <f t="shared" si="7"/>
        <v>21342.094673659954</v>
      </c>
      <c r="AR17" s="205">
        <f t="shared" si="7"/>
        <v>21342.094673659954</v>
      </c>
      <c r="AS17" s="205">
        <f t="shared" si="7"/>
        <v>21342.094673659954</v>
      </c>
      <c r="AT17" s="205">
        <f t="shared" si="7"/>
        <v>21342.094673659954</v>
      </c>
      <c r="AU17" s="205">
        <f t="shared" si="7"/>
        <v>21342.094673659954</v>
      </c>
      <c r="AV17" s="205">
        <f t="shared" si="7"/>
        <v>21342.094673659954</v>
      </c>
      <c r="AW17" s="205">
        <f t="shared" si="7"/>
        <v>21342.094673659954</v>
      </c>
      <c r="AX17" s="205">
        <f t="shared" si="8"/>
        <v>21342.094673659954</v>
      </c>
      <c r="AY17" s="205">
        <f t="shared" si="8"/>
        <v>21342.094673659954</v>
      </c>
      <c r="AZ17" s="205">
        <f t="shared" si="8"/>
        <v>21342.094673659954</v>
      </c>
      <c r="BA17" s="205">
        <f t="shared" si="8"/>
        <v>21342.094673659954</v>
      </c>
      <c r="BB17" s="205">
        <f t="shared" si="8"/>
        <v>21342.094673659954</v>
      </c>
      <c r="BC17" s="205">
        <f t="shared" si="8"/>
        <v>21342.094673659954</v>
      </c>
      <c r="BD17" s="205">
        <f t="shared" si="8"/>
        <v>21342.094673659954</v>
      </c>
      <c r="BE17" s="205">
        <f t="shared" si="8"/>
        <v>21342.094673659954</v>
      </c>
      <c r="BF17" s="205">
        <f t="shared" si="8"/>
        <v>21342.094673659954</v>
      </c>
      <c r="BG17" s="205">
        <f t="shared" si="8"/>
        <v>21342.094673659954</v>
      </c>
      <c r="BH17" s="205">
        <f t="shared" si="8"/>
        <v>21342.094673659954</v>
      </c>
      <c r="BI17" s="205">
        <f t="shared" si="8"/>
        <v>21342.094673659954</v>
      </c>
      <c r="BJ17" s="205">
        <f t="shared" si="8"/>
        <v>21342.094673659954</v>
      </c>
      <c r="BK17" s="205">
        <f t="shared" si="8"/>
        <v>21342.094673659954</v>
      </c>
      <c r="BL17" s="205">
        <f t="shared" si="8"/>
        <v>21342.094673659954</v>
      </c>
      <c r="BM17" s="205">
        <f t="shared" si="8"/>
        <v>21342.094673659954</v>
      </c>
      <c r="BN17" s="205">
        <f t="shared" si="8"/>
        <v>21342.094673659954</v>
      </c>
      <c r="BO17" s="205">
        <f t="shared" si="8"/>
        <v>21342.094673659954</v>
      </c>
      <c r="BP17" s="205">
        <f t="shared" si="8"/>
        <v>21342.094673659954</v>
      </c>
      <c r="BQ17" s="205">
        <f t="shared" si="8"/>
        <v>21342.094673659954</v>
      </c>
      <c r="BR17" s="205">
        <f t="shared" si="8"/>
        <v>21342.094673659954</v>
      </c>
      <c r="BS17" s="205">
        <f t="shared" si="8"/>
        <v>21342.094673659954</v>
      </c>
      <c r="BT17" s="205">
        <f t="shared" si="8"/>
        <v>21342.094673659954</v>
      </c>
      <c r="BU17" s="205">
        <f t="shared" si="8"/>
        <v>21342.094673659954</v>
      </c>
      <c r="BV17" s="205">
        <f t="shared" si="8"/>
        <v>21342.094673659954</v>
      </c>
      <c r="BW17" s="205">
        <f t="shared" si="8"/>
        <v>21342.094673659954</v>
      </c>
      <c r="BX17" s="205">
        <f t="shared" si="8"/>
        <v>21342.094673659954</v>
      </c>
      <c r="BY17" s="205">
        <f t="shared" si="8"/>
        <v>21342.094673659951</v>
      </c>
      <c r="BZ17" s="205">
        <f t="shared" si="8"/>
        <v>21342.094673659951</v>
      </c>
      <c r="CA17" s="205">
        <f t="shared" si="10"/>
        <v>21342.094673659951</v>
      </c>
      <c r="CB17" s="205">
        <f t="shared" si="10"/>
        <v>21342.094673659951</v>
      </c>
      <c r="CC17" s="205">
        <f t="shared" si="9"/>
        <v>21342.094673659951</v>
      </c>
      <c r="CD17" s="205">
        <f t="shared" si="9"/>
        <v>21342.094673659951</v>
      </c>
      <c r="CE17" s="205">
        <f t="shared" si="9"/>
        <v>21342.094673659951</v>
      </c>
      <c r="CF17" s="205">
        <f t="shared" si="9"/>
        <v>21342.094673659951</v>
      </c>
      <c r="CG17" s="205">
        <f t="shared" si="9"/>
        <v>21342.094673659951</v>
      </c>
      <c r="CH17" s="205">
        <f t="shared" si="9"/>
        <v>21342.094673659951</v>
      </c>
      <c r="CI17" s="205">
        <f t="shared" si="9"/>
        <v>21342.094673659951</v>
      </c>
      <c r="CJ17" s="205">
        <f t="shared" si="9"/>
        <v>21342.094673659951</v>
      </c>
      <c r="CK17" s="205">
        <f t="shared" si="9"/>
        <v>21342.094673659951</v>
      </c>
      <c r="CL17" s="205">
        <f t="shared" si="9"/>
        <v>21342.094673659951</v>
      </c>
      <c r="CM17" s="205">
        <f t="shared" si="9"/>
        <v>21342.094673659951</v>
      </c>
      <c r="CN17" s="205">
        <f t="shared" si="9"/>
        <v>21342.094673659951</v>
      </c>
      <c r="CO17" s="205">
        <f t="shared" si="9"/>
        <v>21342.094673659951</v>
      </c>
      <c r="CP17" s="205">
        <f t="shared" si="9"/>
        <v>21342.094673659951</v>
      </c>
      <c r="CQ17" s="205">
        <f t="shared" si="9"/>
        <v>21342.094673659954</v>
      </c>
      <c r="CR17" s="205">
        <f t="shared" si="9"/>
        <v>21342.094673659954</v>
      </c>
      <c r="CS17" s="205">
        <f t="shared" si="11"/>
        <v>21342.094673659954</v>
      </c>
      <c r="CT17" s="205">
        <f t="shared" si="11"/>
        <v>21342.094673659954</v>
      </c>
      <c r="CU17" s="205">
        <f t="shared" si="11"/>
        <v>21342.094673659954</v>
      </c>
      <c r="CV17" s="205">
        <f t="shared" si="11"/>
        <v>21342.094673659954</v>
      </c>
      <c r="CW17" s="205">
        <f t="shared" si="11"/>
        <v>21342.094673659954</v>
      </c>
      <c r="CX17" s="205">
        <f t="shared" si="11"/>
        <v>21342.094673659954</v>
      </c>
      <c r="CY17" s="205">
        <f t="shared" si="11"/>
        <v>21342.094673659954</v>
      </c>
      <c r="CZ17" s="205">
        <f t="shared" si="11"/>
        <v>21342.094673659954</v>
      </c>
      <c r="DA17" s="205">
        <f t="shared" si="11"/>
        <v>21342.094673659954</v>
      </c>
    </row>
    <row r="18" spans="1:105">
      <c r="A18" s="202" t="s">
        <v>85</v>
      </c>
      <c r="B18" s="204">
        <f>Income!B90</f>
        <v>35260.761340326622</v>
      </c>
      <c r="C18" s="204">
        <f>Income!C90</f>
        <v>35260.761340326622</v>
      </c>
      <c r="D18" s="204">
        <f>Income!D90</f>
        <v>35260.761340326622</v>
      </c>
      <c r="E18" s="204">
        <f>Income!E90</f>
        <v>35260.761340326622</v>
      </c>
      <c r="F18" s="205">
        <f t="shared" ref="F18:U18" si="12">IF(F$2&lt;=($B$2+$C$2+$D$2),IF(F$2&lt;=($B$2+$C$2),IF(F$2&lt;=$B$2,$B18,$C18),$D18),$E18)</f>
        <v>35260.761340326622</v>
      </c>
      <c r="G18" s="205">
        <f t="shared" si="12"/>
        <v>35260.761340326622</v>
      </c>
      <c r="H18" s="205">
        <f t="shared" si="12"/>
        <v>35260.761340326622</v>
      </c>
      <c r="I18" s="205">
        <f t="shared" si="12"/>
        <v>35260.761340326622</v>
      </c>
      <c r="J18" s="205">
        <f t="shared" si="12"/>
        <v>35260.761340326622</v>
      </c>
      <c r="K18" s="205">
        <f t="shared" si="12"/>
        <v>35260.761340326622</v>
      </c>
      <c r="L18" s="205">
        <f t="shared" si="12"/>
        <v>35260.761340326622</v>
      </c>
      <c r="M18" s="205">
        <f t="shared" si="12"/>
        <v>35260.761340326622</v>
      </c>
      <c r="N18" s="205">
        <f t="shared" si="12"/>
        <v>35260.761340326622</v>
      </c>
      <c r="O18" s="205">
        <f t="shared" si="12"/>
        <v>35260.761340326622</v>
      </c>
      <c r="P18" s="205">
        <f t="shared" si="12"/>
        <v>35260.761340326622</v>
      </c>
      <c r="Q18" s="205">
        <f t="shared" si="12"/>
        <v>35260.761340326622</v>
      </c>
      <c r="R18" s="205">
        <f t="shared" si="12"/>
        <v>35260.761340326622</v>
      </c>
      <c r="S18" s="205">
        <f t="shared" si="12"/>
        <v>35260.761340326622</v>
      </c>
      <c r="T18" s="205">
        <f t="shared" si="12"/>
        <v>35260.761340326622</v>
      </c>
      <c r="U18" s="205">
        <f t="shared" si="12"/>
        <v>35260.761340326622</v>
      </c>
      <c r="V18" s="205">
        <f t="shared" si="6"/>
        <v>35260.761340326622</v>
      </c>
      <c r="W18" s="205">
        <f t="shared" si="6"/>
        <v>35260.761340326622</v>
      </c>
      <c r="X18" s="205">
        <f t="shared" si="6"/>
        <v>35260.761340326622</v>
      </c>
      <c r="Y18" s="205">
        <f t="shared" si="6"/>
        <v>35260.761340326622</v>
      </c>
      <c r="Z18" s="205">
        <f t="shared" si="6"/>
        <v>35260.761340326622</v>
      </c>
      <c r="AA18" s="205">
        <f t="shared" si="6"/>
        <v>35260.761340326622</v>
      </c>
      <c r="AB18" s="205">
        <f t="shared" si="6"/>
        <v>35260.761340326622</v>
      </c>
      <c r="AC18" s="205">
        <f t="shared" si="6"/>
        <v>35260.761340326622</v>
      </c>
      <c r="AD18" s="205">
        <f t="shared" si="6"/>
        <v>35260.761340326622</v>
      </c>
      <c r="AE18" s="205">
        <f t="shared" si="6"/>
        <v>35260.761340326622</v>
      </c>
      <c r="AF18" s="205">
        <f t="shared" si="6"/>
        <v>35260.761340326622</v>
      </c>
      <c r="AG18" s="205">
        <f t="shared" si="6"/>
        <v>35260.761340326622</v>
      </c>
      <c r="AH18" s="205">
        <f t="shared" si="6"/>
        <v>35260.761340326622</v>
      </c>
      <c r="AI18" s="205">
        <f t="shared" si="6"/>
        <v>35260.761340326622</v>
      </c>
      <c r="AJ18" s="205">
        <f t="shared" si="6"/>
        <v>35260.761340326622</v>
      </c>
      <c r="AK18" s="205">
        <f t="shared" si="6"/>
        <v>35260.761340326622</v>
      </c>
      <c r="AL18" s="205">
        <f t="shared" si="7"/>
        <v>35260.761340326622</v>
      </c>
      <c r="AM18" s="205">
        <f t="shared" si="7"/>
        <v>35260.761340326622</v>
      </c>
      <c r="AN18" s="205">
        <f t="shared" si="7"/>
        <v>35260.761340326622</v>
      </c>
      <c r="AO18" s="205">
        <f t="shared" si="7"/>
        <v>35260.761340326622</v>
      </c>
      <c r="AP18" s="205">
        <f t="shared" si="7"/>
        <v>35260.761340326622</v>
      </c>
      <c r="AQ18" s="205">
        <f t="shared" si="7"/>
        <v>35260.761340326622</v>
      </c>
      <c r="AR18" s="205">
        <f t="shared" si="7"/>
        <v>35260.761340326622</v>
      </c>
      <c r="AS18" s="205">
        <f t="shared" si="7"/>
        <v>35260.761340326622</v>
      </c>
      <c r="AT18" s="205">
        <f t="shared" si="7"/>
        <v>35260.761340326622</v>
      </c>
      <c r="AU18" s="205">
        <f t="shared" si="7"/>
        <v>35260.761340326622</v>
      </c>
      <c r="AV18" s="205">
        <f t="shared" si="7"/>
        <v>35260.761340326622</v>
      </c>
      <c r="AW18" s="205">
        <f t="shared" si="7"/>
        <v>35260.761340326622</v>
      </c>
      <c r="AX18" s="205">
        <f t="shared" si="8"/>
        <v>35260.761340326622</v>
      </c>
      <c r="AY18" s="205">
        <f t="shared" si="8"/>
        <v>35260.761340326622</v>
      </c>
      <c r="AZ18" s="205">
        <f t="shared" si="8"/>
        <v>35260.761340326622</v>
      </c>
      <c r="BA18" s="205">
        <f t="shared" si="8"/>
        <v>35260.761340326622</v>
      </c>
      <c r="BB18" s="205">
        <f t="shared" si="8"/>
        <v>35260.761340326622</v>
      </c>
      <c r="BC18" s="205">
        <f t="shared" si="8"/>
        <v>35260.761340326622</v>
      </c>
      <c r="BD18" s="205">
        <f t="shared" si="8"/>
        <v>35260.761340326622</v>
      </c>
      <c r="BE18" s="205">
        <f t="shared" si="8"/>
        <v>35260.761340326622</v>
      </c>
      <c r="BF18" s="205">
        <f t="shared" si="8"/>
        <v>35260.761340326622</v>
      </c>
      <c r="BG18" s="205">
        <f t="shared" si="8"/>
        <v>35260.761340326622</v>
      </c>
      <c r="BH18" s="205">
        <f t="shared" si="8"/>
        <v>35260.761340326622</v>
      </c>
      <c r="BI18" s="205">
        <f t="shared" si="8"/>
        <v>35260.761340326622</v>
      </c>
      <c r="BJ18" s="205">
        <f t="shared" si="8"/>
        <v>35260.761340326622</v>
      </c>
      <c r="BK18" s="205">
        <f t="shared" si="8"/>
        <v>35260.761340326622</v>
      </c>
      <c r="BL18" s="205">
        <f t="shared" ref="BL18:BZ18" si="13">IF(BL$2&lt;=($B$2+$C$2+$D$2),IF(BL$2&lt;=($B$2+$C$2),IF(BL$2&lt;=$B$2,$B18,$C18),$D18),$E18)</f>
        <v>35260.761340326622</v>
      </c>
      <c r="BM18" s="205">
        <f t="shared" si="13"/>
        <v>35260.761340326622</v>
      </c>
      <c r="BN18" s="205">
        <f t="shared" si="13"/>
        <v>35260.761340326622</v>
      </c>
      <c r="BO18" s="205">
        <f t="shared" si="13"/>
        <v>35260.761340326622</v>
      </c>
      <c r="BP18" s="205">
        <f t="shared" si="13"/>
        <v>35260.761340326622</v>
      </c>
      <c r="BQ18" s="205">
        <f t="shared" si="13"/>
        <v>35260.761340326622</v>
      </c>
      <c r="BR18" s="205">
        <f t="shared" si="13"/>
        <v>35260.761340326622</v>
      </c>
      <c r="BS18" s="205">
        <f t="shared" si="13"/>
        <v>35260.761340326622</v>
      </c>
      <c r="BT18" s="205">
        <f t="shared" si="13"/>
        <v>35260.761340326622</v>
      </c>
      <c r="BU18" s="205">
        <f t="shared" si="13"/>
        <v>35260.761340326622</v>
      </c>
      <c r="BV18" s="205">
        <f t="shared" si="13"/>
        <v>35260.761340326622</v>
      </c>
      <c r="BW18" s="205">
        <f t="shared" si="13"/>
        <v>35260.761340326622</v>
      </c>
      <c r="BX18" s="205">
        <f t="shared" si="13"/>
        <v>35260.761340326622</v>
      </c>
      <c r="BY18" s="205">
        <f t="shared" si="13"/>
        <v>35260.761340326622</v>
      </c>
      <c r="BZ18" s="205">
        <f t="shared" si="13"/>
        <v>35260.761340326622</v>
      </c>
      <c r="CA18" s="205">
        <f t="shared" si="10"/>
        <v>35260.761340326622</v>
      </c>
      <c r="CB18" s="205">
        <f t="shared" si="10"/>
        <v>35260.761340326622</v>
      </c>
      <c r="CC18" s="205">
        <f t="shared" si="9"/>
        <v>35260.761340326622</v>
      </c>
      <c r="CD18" s="205">
        <f t="shared" si="9"/>
        <v>35260.761340326622</v>
      </c>
      <c r="CE18" s="205">
        <f t="shared" si="9"/>
        <v>35260.761340326622</v>
      </c>
      <c r="CF18" s="205">
        <f t="shared" si="9"/>
        <v>35260.761340326622</v>
      </c>
      <c r="CG18" s="205">
        <f t="shared" si="9"/>
        <v>35260.761340326622</v>
      </c>
      <c r="CH18" s="205">
        <f t="shared" si="9"/>
        <v>35260.761340326622</v>
      </c>
      <c r="CI18" s="205">
        <f t="shared" si="9"/>
        <v>35260.761340326622</v>
      </c>
      <c r="CJ18" s="205">
        <f t="shared" si="9"/>
        <v>35260.761340326622</v>
      </c>
      <c r="CK18" s="205">
        <f t="shared" si="9"/>
        <v>35260.761340326622</v>
      </c>
      <c r="CL18" s="205">
        <f t="shared" si="9"/>
        <v>35260.761340326622</v>
      </c>
      <c r="CM18" s="205">
        <f t="shared" si="9"/>
        <v>35260.761340326622</v>
      </c>
      <c r="CN18" s="205">
        <f t="shared" si="9"/>
        <v>35260.761340326622</v>
      </c>
      <c r="CO18" s="205">
        <f t="shared" si="9"/>
        <v>35260.761340326622</v>
      </c>
      <c r="CP18" s="205">
        <f t="shared" si="9"/>
        <v>35260.761340326622</v>
      </c>
      <c r="CQ18" s="205">
        <f t="shared" si="9"/>
        <v>35260.761340326622</v>
      </c>
      <c r="CR18" s="205">
        <f t="shared" si="9"/>
        <v>35260.761340326622</v>
      </c>
      <c r="CS18" s="205">
        <f t="shared" si="11"/>
        <v>35260.761340326622</v>
      </c>
      <c r="CT18" s="205">
        <f t="shared" si="11"/>
        <v>35260.761340326622</v>
      </c>
      <c r="CU18" s="205">
        <f t="shared" si="11"/>
        <v>35260.761340326622</v>
      </c>
      <c r="CV18" s="205">
        <f t="shared" si="11"/>
        <v>35260.761340326622</v>
      </c>
      <c r="CW18" s="205">
        <f t="shared" si="11"/>
        <v>35260.761340326622</v>
      </c>
      <c r="CX18" s="205">
        <f t="shared" si="11"/>
        <v>35260.761340326622</v>
      </c>
      <c r="CY18" s="205">
        <f t="shared" si="11"/>
        <v>35260.761340326622</v>
      </c>
      <c r="CZ18" s="205">
        <f t="shared" si="11"/>
        <v>35260.761340326622</v>
      </c>
      <c r="DA18" s="205">
        <f t="shared" si="11"/>
        <v>35260.761340326622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34685.749183627151</v>
      </c>
      <c r="V19" s="202">
        <f t="shared" si="14"/>
        <v>35021.95319085785</v>
      </c>
      <c r="W19" s="202">
        <f t="shared" si="14"/>
        <v>35358.157198088542</v>
      </c>
      <c r="X19" s="202">
        <f t="shared" si="14"/>
        <v>35694.361205319241</v>
      </c>
      <c r="Y19" s="202">
        <f t="shared" si="14"/>
        <v>36030.56521254994</v>
      </c>
      <c r="Z19" s="202">
        <f t="shared" si="14"/>
        <v>36366.769219780632</v>
      </c>
      <c r="AA19" s="202">
        <f t="shared" si="14"/>
        <v>36702.973227011331</v>
      </c>
      <c r="AB19" s="202">
        <f t="shared" si="14"/>
        <v>37039.17723424203</v>
      </c>
      <c r="AC19" s="202">
        <f t="shared" si="14"/>
        <v>37375.381241472722</v>
      </c>
      <c r="AD19" s="202">
        <f t="shared" si="14"/>
        <v>37711.585248703421</v>
      </c>
      <c r="AE19" s="202">
        <f t="shared" si="14"/>
        <v>38047.78925593412</v>
      </c>
      <c r="AF19" s="202">
        <f t="shared" si="14"/>
        <v>38383.993263164812</v>
      </c>
      <c r="AG19" s="202">
        <f t="shared" si="14"/>
        <v>38720.197270395511</v>
      </c>
      <c r="AH19" s="202">
        <f t="shared" si="14"/>
        <v>39056.40127762621</v>
      </c>
      <c r="AI19" s="202">
        <f t="shared" si="14"/>
        <v>39392.605284856902</v>
      </c>
      <c r="AJ19" s="202">
        <f t="shared" si="14"/>
        <v>39728.809292087601</v>
      </c>
      <c r="AK19" s="202">
        <f t="shared" si="14"/>
        <v>40065.013299318292</v>
      </c>
      <c r="AL19" s="202">
        <f t="shared" si="14"/>
        <v>40401.217306548991</v>
      </c>
      <c r="AM19" s="202">
        <f t="shared" si="14"/>
        <v>40737.421313779691</v>
      </c>
      <c r="AN19" s="202">
        <f t="shared" si="14"/>
        <v>41073.62532101039</v>
      </c>
      <c r="AO19" s="202">
        <f t="shared" si="14"/>
        <v>41409.829328241081</v>
      </c>
      <c r="AP19" s="202">
        <f t="shared" si="14"/>
        <v>41746.03333547178</v>
      </c>
      <c r="AQ19" s="202">
        <f t="shared" si="14"/>
        <v>42082.237342702472</v>
      </c>
      <c r="AR19" s="202">
        <f t="shared" si="14"/>
        <v>42418.441349933171</v>
      </c>
      <c r="AS19" s="202">
        <f t="shared" si="14"/>
        <v>42754.64535716387</v>
      </c>
      <c r="AT19" s="202">
        <f t="shared" si="14"/>
        <v>43090.849364394569</v>
      </c>
      <c r="AU19" s="202">
        <f t="shared" si="14"/>
        <v>43427.053371625261</v>
      </c>
      <c r="AV19" s="202">
        <f t="shared" si="14"/>
        <v>43763.25737885596</v>
      </c>
      <c r="AW19" s="202">
        <f t="shared" si="14"/>
        <v>44099.461386086652</v>
      </c>
      <c r="AX19" s="202">
        <f t="shared" si="14"/>
        <v>44435.665393317351</v>
      </c>
      <c r="AY19" s="202">
        <f t="shared" si="14"/>
        <v>44771.86940054805</v>
      </c>
      <c r="AZ19" s="202">
        <f t="shared" si="14"/>
        <v>45108.073407778749</v>
      </c>
      <c r="BA19" s="202">
        <f t="shared" si="14"/>
        <v>45444.277415009441</v>
      </c>
      <c r="BB19" s="202">
        <f t="shared" si="14"/>
        <v>45780.48142224014</v>
      </c>
      <c r="BC19" s="202">
        <f t="shared" si="14"/>
        <v>46116.685429470832</v>
      </c>
      <c r="BD19" s="202">
        <f t="shared" si="14"/>
        <v>46452.889436701531</v>
      </c>
      <c r="BE19" s="202">
        <f t="shared" si="14"/>
        <v>49951.002209328741</v>
      </c>
      <c r="BF19" s="202">
        <f t="shared" si="14"/>
        <v>53449.11498195595</v>
      </c>
      <c r="BG19" s="202">
        <f t="shared" si="14"/>
        <v>56947.22775458316</v>
      </c>
      <c r="BH19" s="202">
        <f t="shared" si="14"/>
        <v>60445.340527210363</v>
      </c>
      <c r="BI19" s="202">
        <f t="shared" si="14"/>
        <v>63943.453299837573</v>
      </c>
      <c r="BJ19" s="202">
        <f t="shared" si="14"/>
        <v>67441.566072464775</v>
      </c>
      <c r="BK19" s="202">
        <f t="shared" si="14"/>
        <v>70939.678845091985</v>
      </c>
      <c r="BL19" s="202">
        <f t="shared" si="14"/>
        <v>74437.791617719195</v>
      </c>
      <c r="BM19" s="202">
        <f t="shared" si="14"/>
        <v>77935.904390346404</v>
      </c>
      <c r="BN19" s="202">
        <f t="shared" si="14"/>
        <v>81434.017162973614</v>
      </c>
      <c r="BO19" s="202">
        <f t="shared" si="14"/>
        <v>84932.129935600824</v>
      </c>
      <c r="BP19" s="202">
        <f t="shared" si="14"/>
        <v>88430.242708228034</v>
      </c>
      <c r="BQ19" s="202">
        <f t="shared" si="14"/>
        <v>91928.355480855244</v>
      </c>
      <c r="BR19" s="202">
        <f t="shared" si="14"/>
        <v>95426.468253482453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98924.581026109663</v>
      </c>
      <c r="BT19" s="202">
        <f t="shared" si="15"/>
        <v>102422.69379873687</v>
      </c>
      <c r="BU19" s="202">
        <f t="shared" si="15"/>
        <v>105920.80657136408</v>
      </c>
      <c r="BV19" s="202">
        <f t="shared" si="15"/>
        <v>109418.91934399129</v>
      </c>
      <c r="BW19" s="202">
        <f t="shared" si="15"/>
        <v>112917.03211661849</v>
      </c>
      <c r="BX19" s="202">
        <f t="shared" si="15"/>
        <v>116415.1448892457</v>
      </c>
      <c r="BY19" s="202">
        <f t="shared" si="15"/>
        <v>119913.25766187291</v>
      </c>
      <c r="BZ19" s="202">
        <f t="shared" si="15"/>
        <v>123411.37043450012</v>
      </c>
      <c r="CA19" s="202">
        <f t="shared" si="15"/>
        <v>126909.48320712733</v>
      </c>
      <c r="CB19" s="202">
        <f t="shared" si="15"/>
        <v>130407.59597975454</v>
      </c>
      <c r="CC19" s="202">
        <f t="shared" si="15"/>
        <v>133905.70875238173</v>
      </c>
      <c r="CD19" s="202">
        <f t="shared" si="15"/>
        <v>137403.82152500894</v>
      </c>
      <c r="CE19" s="202">
        <f t="shared" si="15"/>
        <v>140901.93429763615</v>
      </c>
      <c r="CF19" s="202">
        <f t="shared" si="15"/>
        <v>144400.04707026336</v>
      </c>
      <c r="CG19" s="202">
        <f t="shared" si="15"/>
        <v>147898.15984289057</v>
      </c>
      <c r="CH19" s="202">
        <f t="shared" si="15"/>
        <v>151396.27261551778</v>
      </c>
      <c r="CI19" s="202">
        <f t="shared" si="15"/>
        <v>164977.10381333547</v>
      </c>
      <c r="CJ19" s="202">
        <f t="shared" si="15"/>
        <v>178557.93501115317</v>
      </c>
      <c r="CK19" s="202">
        <f t="shared" si="15"/>
        <v>192138.76620897086</v>
      </c>
      <c r="CL19" s="202">
        <f t="shared" si="15"/>
        <v>205719.59740678855</v>
      </c>
      <c r="CM19" s="202">
        <f t="shared" si="15"/>
        <v>219300.42860460625</v>
      </c>
      <c r="CN19" s="202">
        <f t="shared" si="15"/>
        <v>232881.25980242397</v>
      </c>
      <c r="CO19" s="202">
        <f t="shared" si="15"/>
        <v>246462.09100024166</v>
      </c>
      <c r="CP19" s="202">
        <f t="shared" si="15"/>
        <v>260042.92219805936</v>
      </c>
      <c r="CQ19" s="202">
        <f t="shared" si="15"/>
        <v>273623.75339587708</v>
      </c>
      <c r="CR19" s="202">
        <f t="shared" si="15"/>
        <v>287204.58459369477</v>
      </c>
      <c r="CS19" s="202">
        <f t="shared" si="15"/>
        <v>300785.41579151247</v>
      </c>
      <c r="CT19" s="202">
        <f t="shared" si="15"/>
        <v>314366.24698933016</v>
      </c>
      <c r="CU19" s="202">
        <f t="shared" si="15"/>
        <v>327947.07818714785</v>
      </c>
      <c r="CV19" s="202">
        <f t="shared" si="15"/>
        <v>341527.90938496555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744.45093894148795</v>
      </c>
      <c r="C25" s="204">
        <f>Income!C72</f>
        <v>1287.5208143668578</v>
      </c>
      <c r="D25" s="204">
        <f>Income!D72</f>
        <v>930.16778942109124</v>
      </c>
      <c r="E25" s="204">
        <f>Income!E72</f>
        <v>788.94143018072589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744.45093894148795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744.45093894148795</v>
      </c>
      <c r="H25" s="211">
        <f t="shared" si="16"/>
        <v>744.45093894148795</v>
      </c>
      <c r="I25" s="211">
        <f t="shared" si="16"/>
        <v>744.45093894148795</v>
      </c>
      <c r="J25" s="211">
        <f t="shared" si="16"/>
        <v>744.45093894148795</v>
      </c>
      <c r="K25" s="211">
        <f t="shared" si="16"/>
        <v>744.45093894148795</v>
      </c>
      <c r="L25" s="211">
        <f t="shared" si="16"/>
        <v>744.45093894148795</v>
      </c>
      <c r="M25" s="211">
        <f t="shared" si="16"/>
        <v>744.45093894148795</v>
      </c>
      <c r="N25" s="211">
        <f t="shared" si="16"/>
        <v>744.45093894148795</v>
      </c>
      <c r="O25" s="211">
        <f t="shared" si="16"/>
        <v>744.45093894148795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744.45093894148795</v>
      </c>
      <c r="Q25" s="211">
        <f t="shared" si="17"/>
        <v>744.45093894148795</v>
      </c>
      <c r="R25" s="211">
        <f t="shared" si="17"/>
        <v>744.45093894148795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744.45093894148795</v>
      </c>
      <c r="T25" s="211">
        <f t="shared" si="17"/>
        <v>744.45093894148795</v>
      </c>
      <c r="U25" s="211">
        <f t="shared" si="17"/>
        <v>752.09981042635229</v>
      </c>
      <c r="V25" s="211">
        <f t="shared" si="17"/>
        <v>767.39755339608109</v>
      </c>
      <c r="W25" s="211">
        <f t="shared" si="17"/>
        <v>782.69529636580978</v>
      </c>
      <c r="X25" s="211">
        <f t="shared" si="17"/>
        <v>797.99303933553847</v>
      </c>
      <c r="Y25" s="211">
        <f t="shared" si="17"/>
        <v>813.29078230526727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828.58852527499596</v>
      </c>
      <c r="AA25" s="211">
        <f t="shared" si="18"/>
        <v>843.88626824472476</v>
      </c>
      <c r="AB25" s="211">
        <f t="shared" si="18"/>
        <v>859.18401121445345</v>
      </c>
      <c r="AC25" s="211">
        <f t="shared" si="18"/>
        <v>874.48175418418214</v>
      </c>
      <c r="AD25" s="211">
        <f t="shared" si="18"/>
        <v>889.77949715391094</v>
      </c>
      <c r="AE25" s="211">
        <f t="shared" si="18"/>
        <v>905.07724012363963</v>
      </c>
      <c r="AF25" s="211">
        <f t="shared" si="18"/>
        <v>920.37498309336843</v>
      </c>
      <c r="AG25" s="211">
        <f t="shared" si="18"/>
        <v>935.67272606309712</v>
      </c>
      <c r="AH25" s="211">
        <f t="shared" si="18"/>
        <v>950.9704690328258</v>
      </c>
      <c r="AI25" s="211">
        <f t="shared" si="18"/>
        <v>966.26821200255449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981.56595497228329</v>
      </c>
      <c r="AK25" s="211">
        <f t="shared" si="19"/>
        <v>996.86369794201198</v>
      </c>
      <c r="AL25" s="211">
        <f t="shared" si="19"/>
        <v>1012.1614409117408</v>
      </c>
      <c r="AM25" s="211">
        <f t="shared" si="19"/>
        <v>1027.4591838814695</v>
      </c>
      <c r="AN25" s="211">
        <f t="shared" si="19"/>
        <v>1042.7569268511982</v>
      </c>
      <c r="AO25" s="211">
        <f t="shared" si="19"/>
        <v>1058.0546698209268</v>
      </c>
      <c r="AP25" s="211">
        <f t="shared" si="19"/>
        <v>1073.3524127906558</v>
      </c>
      <c r="AQ25" s="211">
        <f t="shared" si="19"/>
        <v>1088.6501557603842</v>
      </c>
      <c r="AR25" s="211">
        <f t="shared" si="19"/>
        <v>1103.9478987301131</v>
      </c>
      <c r="AS25" s="211">
        <f t="shared" si="19"/>
        <v>1119.2456416998418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1134.5433846695705</v>
      </c>
      <c r="AU25" s="211">
        <f t="shared" si="20"/>
        <v>1149.8411276392992</v>
      </c>
      <c r="AV25" s="211">
        <f t="shared" si="20"/>
        <v>1165.1388706090281</v>
      </c>
      <c r="AW25" s="211">
        <f t="shared" si="20"/>
        <v>1180.4366135787568</v>
      </c>
      <c r="AX25" s="211">
        <f t="shared" si="20"/>
        <v>1195.7343565484855</v>
      </c>
      <c r="AY25" s="211">
        <f t="shared" si="20"/>
        <v>1211.0320995182142</v>
      </c>
      <c r="AZ25" s="211">
        <f t="shared" si="20"/>
        <v>1226.3298424879431</v>
      </c>
      <c r="BA25" s="211">
        <f t="shared" si="20"/>
        <v>1241.6275854576716</v>
      </c>
      <c r="BB25" s="211">
        <f t="shared" si="20"/>
        <v>1256.9253284274005</v>
      </c>
      <c r="BC25" s="211">
        <f t="shared" si="20"/>
        <v>1272.2230713971289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1287.5208143668578</v>
      </c>
      <c r="BE25" s="211">
        <f t="shared" si="21"/>
        <v>1275.6090468686657</v>
      </c>
      <c r="BF25" s="211">
        <f t="shared" si="21"/>
        <v>1263.6972793704733</v>
      </c>
      <c r="BG25" s="211">
        <f t="shared" si="21"/>
        <v>1251.7855118722812</v>
      </c>
      <c r="BH25" s="211">
        <f t="shared" si="21"/>
        <v>1239.873744374089</v>
      </c>
      <c r="BI25" s="211">
        <f t="shared" si="21"/>
        <v>1227.9619768758967</v>
      </c>
      <c r="BJ25" s="211">
        <f t="shared" si="21"/>
        <v>1216.0502093777045</v>
      </c>
      <c r="BK25" s="211">
        <f t="shared" si="21"/>
        <v>1204.1384418795124</v>
      </c>
      <c r="BL25" s="211">
        <f t="shared" si="21"/>
        <v>1192.22667438132</v>
      </c>
      <c r="BM25" s="211">
        <f t="shared" si="21"/>
        <v>1180.3149068831278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1168.4031393849357</v>
      </c>
      <c r="BO25" s="211">
        <f t="shared" si="22"/>
        <v>1156.4913718867433</v>
      </c>
      <c r="BP25" s="211">
        <f t="shared" si="22"/>
        <v>1144.5796043885512</v>
      </c>
      <c r="BQ25" s="211">
        <f t="shared" si="22"/>
        <v>1132.667836890359</v>
      </c>
      <c r="BR25" s="211">
        <f t="shared" si="22"/>
        <v>1120.7560693921669</v>
      </c>
      <c r="BS25" s="211">
        <f t="shared" si="22"/>
        <v>1108.8443018939745</v>
      </c>
      <c r="BT25" s="211">
        <f t="shared" si="22"/>
        <v>1096.9325343957823</v>
      </c>
      <c r="BU25" s="211">
        <f t="shared" si="22"/>
        <v>1085.0207668975902</v>
      </c>
      <c r="BV25" s="211">
        <f t="shared" si="22"/>
        <v>1073.1089993993978</v>
      </c>
      <c r="BW25" s="211">
        <f t="shared" si="22"/>
        <v>1061.1972319012057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1049.2854644030135</v>
      </c>
      <c r="BY25" s="211">
        <f t="shared" si="23"/>
        <v>1037.3736969048211</v>
      </c>
      <c r="BZ25" s="211">
        <f t="shared" si="23"/>
        <v>1025.461929406629</v>
      </c>
      <c r="CA25" s="211">
        <f t="shared" si="23"/>
        <v>1013.5501619084368</v>
      </c>
      <c r="CB25" s="211">
        <f t="shared" si="23"/>
        <v>1001.6383944102446</v>
      </c>
      <c r="CC25" s="211">
        <f t="shared" si="23"/>
        <v>989.72662691205232</v>
      </c>
      <c r="CD25" s="211">
        <f t="shared" si="23"/>
        <v>977.81485941386018</v>
      </c>
      <c r="CE25" s="211">
        <f t="shared" si="23"/>
        <v>965.9030919156678</v>
      </c>
      <c r="CF25" s="211">
        <f t="shared" si="23"/>
        <v>953.99132441747565</v>
      </c>
      <c r="CG25" s="211">
        <f t="shared" si="23"/>
        <v>942.0795569192835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930.16778942109124</v>
      </c>
      <c r="CI25" s="211">
        <f t="shared" si="24"/>
        <v>920.42804050796258</v>
      </c>
      <c r="CJ25" s="211">
        <f t="shared" si="24"/>
        <v>910.68829159483391</v>
      </c>
      <c r="CK25" s="211">
        <f t="shared" si="24"/>
        <v>900.94854268170536</v>
      </c>
      <c r="CL25" s="211">
        <f t="shared" si="24"/>
        <v>891.2087937685767</v>
      </c>
      <c r="CM25" s="211">
        <f t="shared" si="24"/>
        <v>881.46904485544803</v>
      </c>
      <c r="CN25" s="211">
        <f t="shared" si="24"/>
        <v>871.72929594231937</v>
      </c>
      <c r="CO25" s="211">
        <f t="shared" si="24"/>
        <v>861.9895470291907</v>
      </c>
      <c r="CP25" s="211">
        <f t="shared" si="24"/>
        <v>852.24979811606204</v>
      </c>
      <c r="CQ25" s="211">
        <f t="shared" si="24"/>
        <v>842.51004920293349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832.77030028980482</v>
      </c>
      <c r="CS25" s="211">
        <f t="shared" si="25"/>
        <v>823.03055137667616</v>
      </c>
      <c r="CT25" s="211">
        <f t="shared" si="25"/>
        <v>813.29080246354749</v>
      </c>
      <c r="CU25" s="211">
        <f t="shared" si="25"/>
        <v>803.55105355041883</v>
      </c>
      <c r="CV25" s="211">
        <f t="shared" si="25"/>
        <v>793.81130463729028</v>
      </c>
      <c r="CW25" s="211">
        <f t="shared" si="25"/>
        <v>788.94143018072589</v>
      </c>
      <c r="CX25" s="211">
        <f t="shared" si="25"/>
        <v>788.94143018072589</v>
      </c>
      <c r="CY25" s="211">
        <f t="shared" si="25"/>
        <v>788.94143018072589</v>
      </c>
      <c r="CZ25" s="211">
        <f t="shared" si="25"/>
        <v>788.94143018072589</v>
      </c>
      <c r="DA25" s="211">
        <f t="shared" si="25"/>
        <v>788.94143018072589</v>
      </c>
    </row>
    <row r="26" spans="1:105">
      <c r="A26" s="202" t="str">
        <f>Income!A73</f>
        <v>Own crops sold</v>
      </c>
      <c r="B26" s="204">
        <f>Income!B73</f>
        <v>48</v>
      </c>
      <c r="C26" s="204">
        <f>Income!C73</f>
        <v>1901.0000000000005</v>
      </c>
      <c r="D26" s="204">
        <f>Income!D73</f>
        <v>1017.142857142857</v>
      </c>
      <c r="E26" s="204">
        <f>Income!E73</f>
        <v>34275.199999999997</v>
      </c>
      <c r="F26" s="211">
        <f t="shared" si="16"/>
        <v>48</v>
      </c>
      <c r="G26" s="211">
        <f t="shared" si="16"/>
        <v>48</v>
      </c>
      <c r="H26" s="211">
        <f t="shared" si="16"/>
        <v>48</v>
      </c>
      <c r="I26" s="211">
        <f t="shared" si="16"/>
        <v>48</v>
      </c>
      <c r="J26" s="211">
        <f t="shared" si="16"/>
        <v>48</v>
      </c>
      <c r="K26" s="211">
        <f t="shared" si="16"/>
        <v>48</v>
      </c>
      <c r="L26" s="211">
        <f t="shared" si="16"/>
        <v>48</v>
      </c>
      <c r="M26" s="211">
        <f t="shared" si="16"/>
        <v>48</v>
      </c>
      <c r="N26" s="211">
        <f t="shared" si="16"/>
        <v>48</v>
      </c>
      <c r="O26" s="211">
        <f t="shared" si="16"/>
        <v>48</v>
      </c>
      <c r="P26" s="211">
        <f t="shared" si="17"/>
        <v>48</v>
      </c>
      <c r="Q26" s="211">
        <f t="shared" si="17"/>
        <v>48</v>
      </c>
      <c r="R26" s="211">
        <f t="shared" si="17"/>
        <v>48</v>
      </c>
      <c r="S26" s="211">
        <f t="shared" si="17"/>
        <v>48</v>
      </c>
      <c r="T26" s="211">
        <f t="shared" si="17"/>
        <v>48</v>
      </c>
      <c r="U26" s="211">
        <f t="shared" si="17"/>
        <v>74.098591549295875</v>
      </c>
      <c r="V26" s="211">
        <f t="shared" si="17"/>
        <v>126.29577464788744</v>
      </c>
      <c r="W26" s="211">
        <f t="shared" si="17"/>
        <v>178.49295774647899</v>
      </c>
      <c r="X26" s="211">
        <f t="shared" si="17"/>
        <v>230.69014084507054</v>
      </c>
      <c r="Y26" s="211">
        <f t="shared" si="17"/>
        <v>282.88732394366212</v>
      </c>
      <c r="Z26" s="211">
        <f t="shared" si="18"/>
        <v>335.08450704225368</v>
      </c>
      <c r="AA26" s="211">
        <f t="shared" si="18"/>
        <v>387.28169014084523</v>
      </c>
      <c r="AB26" s="211">
        <f t="shared" si="18"/>
        <v>439.47887323943684</v>
      </c>
      <c r="AC26" s="211">
        <f t="shared" si="18"/>
        <v>491.67605633802839</v>
      </c>
      <c r="AD26" s="211">
        <f t="shared" si="18"/>
        <v>543.87323943662</v>
      </c>
      <c r="AE26" s="211">
        <f t="shared" si="18"/>
        <v>596.07042253521149</v>
      </c>
      <c r="AF26" s="211">
        <f t="shared" si="18"/>
        <v>648.26760563380299</v>
      </c>
      <c r="AG26" s="211">
        <f t="shared" si="18"/>
        <v>700.4647887323946</v>
      </c>
      <c r="AH26" s="211">
        <f t="shared" si="18"/>
        <v>752.6619718309862</v>
      </c>
      <c r="AI26" s="211">
        <f t="shared" si="18"/>
        <v>804.85915492957781</v>
      </c>
      <c r="AJ26" s="211">
        <f t="shared" si="19"/>
        <v>857.05633802816931</v>
      </c>
      <c r="AK26" s="211">
        <f t="shared" si="19"/>
        <v>909.2535211267608</v>
      </c>
      <c r="AL26" s="211">
        <f t="shared" si="19"/>
        <v>961.4507042253523</v>
      </c>
      <c r="AM26" s="211">
        <f t="shared" si="19"/>
        <v>1013.6478873239439</v>
      </c>
      <c r="AN26" s="211">
        <f t="shared" si="19"/>
        <v>1065.8450704225354</v>
      </c>
      <c r="AO26" s="211">
        <f t="shared" si="19"/>
        <v>1118.0422535211269</v>
      </c>
      <c r="AP26" s="211">
        <f t="shared" si="19"/>
        <v>1170.2394366197186</v>
      </c>
      <c r="AQ26" s="211">
        <f t="shared" si="19"/>
        <v>1222.4366197183101</v>
      </c>
      <c r="AR26" s="211">
        <f t="shared" si="19"/>
        <v>1274.6338028169016</v>
      </c>
      <c r="AS26" s="211">
        <f t="shared" si="19"/>
        <v>1326.8309859154933</v>
      </c>
      <c r="AT26" s="211">
        <f t="shared" si="20"/>
        <v>1379.0281690140848</v>
      </c>
      <c r="AU26" s="211">
        <f t="shared" si="20"/>
        <v>1431.2253521126765</v>
      </c>
      <c r="AV26" s="211">
        <f t="shared" si="20"/>
        <v>1483.422535211268</v>
      </c>
      <c r="AW26" s="211">
        <f t="shared" si="20"/>
        <v>1535.6197183098595</v>
      </c>
      <c r="AX26" s="211">
        <f t="shared" si="20"/>
        <v>1587.816901408451</v>
      </c>
      <c r="AY26" s="211">
        <f t="shared" si="20"/>
        <v>1640.0140845070428</v>
      </c>
      <c r="AZ26" s="211">
        <f t="shared" si="20"/>
        <v>1692.2112676056342</v>
      </c>
      <c r="BA26" s="211">
        <f t="shared" si="20"/>
        <v>1744.4084507042257</v>
      </c>
      <c r="BB26" s="211">
        <f t="shared" si="20"/>
        <v>1796.6056338028172</v>
      </c>
      <c r="BC26" s="211">
        <f t="shared" si="20"/>
        <v>1848.802816901409</v>
      </c>
      <c r="BD26" s="211">
        <f t="shared" si="21"/>
        <v>1901.0000000000005</v>
      </c>
      <c r="BE26" s="211">
        <f t="shared" si="21"/>
        <v>1871.5380952380956</v>
      </c>
      <c r="BF26" s="211">
        <f t="shared" si="21"/>
        <v>1842.076190476191</v>
      </c>
      <c r="BG26" s="211">
        <f t="shared" si="21"/>
        <v>1812.6142857142861</v>
      </c>
      <c r="BH26" s="211">
        <f t="shared" si="21"/>
        <v>1783.1523809523812</v>
      </c>
      <c r="BI26" s="211">
        <f t="shared" si="21"/>
        <v>1753.6904761904766</v>
      </c>
      <c r="BJ26" s="211">
        <f t="shared" si="21"/>
        <v>1724.2285714285717</v>
      </c>
      <c r="BK26" s="211">
        <f t="shared" si="21"/>
        <v>1694.7666666666669</v>
      </c>
      <c r="BL26" s="211">
        <f t="shared" si="21"/>
        <v>1665.3047619047622</v>
      </c>
      <c r="BM26" s="211">
        <f t="shared" si="21"/>
        <v>1635.8428571428574</v>
      </c>
      <c r="BN26" s="211">
        <f t="shared" si="22"/>
        <v>1606.3809523809527</v>
      </c>
      <c r="BO26" s="211">
        <f t="shared" si="22"/>
        <v>1576.9190476190479</v>
      </c>
      <c r="BP26" s="211">
        <f t="shared" si="22"/>
        <v>1547.457142857143</v>
      </c>
      <c r="BQ26" s="211">
        <f t="shared" si="22"/>
        <v>1517.9952380952384</v>
      </c>
      <c r="BR26" s="211">
        <f t="shared" si="22"/>
        <v>1488.5333333333335</v>
      </c>
      <c r="BS26" s="211">
        <f t="shared" si="22"/>
        <v>1459.0714285714287</v>
      </c>
      <c r="BT26" s="211">
        <f t="shared" si="22"/>
        <v>1429.609523809524</v>
      </c>
      <c r="BU26" s="211">
        <f t="shared" si="22"/>
        <v>1400.1476190476192</v>
      </c>
      <c r="BV26" s="211">
        <f t="shared" si="22"/>
        <v>1370.6857142857143</v>
      </c>
      <c r="BW26" s="211">
        <f t="shared" si="22"/>
        <v>1341.2238095238097</v>
      </c>
      <c r="BX26" s="211">
        <f t="shared" si="23"/>
        <v>1311.7619047619048</v>
      </c>
      <c r="BY26" s="211">
        <f t="shared" si="23"/>
        <v>1282.3000000000002</v>
      </c>
      <c r="BZ26" s="211">
        <f t="shared" si="23"/>
        <v>1252.8380952380953</v>
      </c>
      <c r="CA26" s="211">
        <f t="shared" si="23"/>
        <v>1223.3761904761905</v>
      </c>
      <c r="CB26" s="211">
        <f t="shared" si="23"/>
        <v>1193.9142857142856</v>
      </c>
      <c r="CC26" s="211">
        <f t="shared" si="23"/>
        <v>1164.4523809523807</v>
      </c>
      <c r="CD26" s="211">
        <f t="shared" si="23"/>
        <v>1134.9904761904763</v>
      </c>
      <c r="CE26" s="211">
        <f t="shared" si="23"/>
        <v>1105.5285714285715</v>
      </c>
      <c r="CF26" s="211">
        <f t="shared" si="23"/>
        <v>1076.0666666666666</v>
      </c>
      <c r="CG26" s="211">
        <f t="shared" si="23"/>
        <v>1046.6047619047617</v>
      </c>
      <c r="CH26" s="211">
        <f t="shared" si="24"/>
        <v>1017.142857142857</v>
      </c>
      <c r="CI26" s="211">
        <f t="shared" si="24"/>
        <v>3310.8019704433495</v>
      </c>
      <c r="CJ26" s="211">
        <f t="shared" si="24"/>
        <v>5604.4610837438422</v>
      </c>
      <c r="CK26" s="211">
        <f t="shared" si="24"/>
        <v>7898.1201970443344</v>
      </c>
      <c r="CL26" s="211">
        <f t="shared" si="24"/>
        <v>10191.779310344828</v>
      </c>
      <c r="CM26" s="211">
        <f t="shared" si="24"/>
        <v>12485.438423645319</v>
      </c>
      <c r="CN26" s="211">
        <f t="shared" si="24"/>
        <v>14779.097536945812</v>
      </c>
      <c r="CO26" s="211">
        <f t="shared" si="24"/>
        <v>17072.756650246305</v>
      </c>
      <c r="CP26" s="211">
        <f t="shared" si="24"/>
        <v>19366.4157635468</v>
      </c>
      <c r="CQ26" s="211">
        <f t="shared" si="24"/>
        <v>21660.074876847291</v>
      </c>
      <c r="CR26" s="211">
        <f t="shared" si="25"/>
        <v>23953.733990147783</v>
      </c>
      <c r="CS26" s="211">
        <f t="shared" si="25"/>
        <v>26247.393103448278</v>
      </c>
      <c r="CT26" s="211">
        <f t="shared" si="25"/>
        <v>28541.052216748769</v>
      </c>
      <c r="CU26" s="211">
        <f t="shared" si="25"/>
        <v>30834.71133004926</v>
      </c>
      <c r="CV26" s="211">
        <f t="shared" si="25"/>
        <v>33128.370443349755</v>
      </c>
      <c r="CW26" s="211">
        <f t="shared" si="25"/>
        <v>34275.199999999997</v>
      </c>
      <c r="CX26" s="211">
        <f t="shared" si="25"/>
        <v>34275.199999999997</v>
      </c>
      <c r="CY26" s="211">
        <f t="shared" si="25"/>
        <v>34275.199999999997</v>
      </c>
      <c r="CZ26" s="211">
        <f t="shared" si="25"/>
        <v>34275.199999999997</v>
      </c>
      <c r="DA26" s="211">
        <f t="shared" si="25"/>
        <v>34275.199999999997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239.1298342541437</v>
      </c>
      <c r="D27" s="204">
        <f>Income!D74</f>
        <v>273.29123914759276</v>
      </c>
      <c r="E27" s="204">
        <f>Income!E74</f>
        <v>1012.2762430939226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3.3680258345654162</v>
      </c>
      <c r="V27" s="211">
        <f t="shared" si="17"/>
        <v>10.104077503696224</v>
      </c>
      <c r="W27" s="211">
        <f t="shared" si="17"/>
        <v>16.840129172827034</v>
      </c>
      <c r="X27" s="211">
        <f t="shared" si="17"/>
        <v>23.576180841957839</v>
      </c>
      <c r="Y27" s="211">
        <f t="shared" si="17"/>
        <v>30.312232511088649</v>
      </c>
      <c r="Z27" s="211">
        <f t="shared" si="18"/>
        <v>37.048284180219461</v>
      </c>
      <c r="AA27" s="211">
        <f t="shared" si="18"/>
        <v>43.784335849350263</v>
      </c>
      <c r="AB27" s="211">
        <f t="shared" si="18"/>
        <v>50.52038751848108</v>
      </c>
      <c r="AC27" s="211">
        <f t="shared" si="18"/>
        <v>57.256439187611882</v>
      </c>
      <c r="AD27" s="211">
        <f t="shared" si="18"/>
        <v>63.992490856742698</v>
      </c>
      <c r="AE27" s="211">
        <f t="shared" si="18"/>
        <v>70.728542525873507</v>
      </c>
      <c r="AF27" s="211">
        <f t="shared" si="18"/>
        <v>77.46459419500431</v>
      </c>
      <c r="AG27" s="211">
        <f t="shared" si="18"/>
        <v>84.200645864135126</v>
      </c>
      <c r="AH27" s="211">
        <f t="shared" si="18"/>
        <v>90.936697533265928</v>
      </c>
      <c r="AI27" s="211">
        <f t="shared" si="18"/>
        <v>97.67274920239673</v>
      </c>
      <c r="AJ27" s="211">
        <f t="shared" si="19"/>
        <v>104.40880087152755</v>
      </c>
      <c r="AK27" s="211">
        <f t="shared" si="19"/>
        <v>111.14485254065835</v>
      </c>
      <c r="AL27" s="211">
        <f t="shared" si="19"/>
        <v>117.88090420978915</v>
      </c>
      <c r="AM27" s="211">
        <f t="shared" si="19"/>
        <v>124.61695587891997</v>
      </c>
      <c r="AN27" s="211">
        <f t="shared" si="19"/>
        <v>131.35300754805075</v>
      </c>
      <c r="AO27" s="211">
        <f t="shared" si="19"/>
        <v>138.08905921718159</v>
      </c>
      <c r="AP27" s="211">
        <f t="shared" si="19"/>
        <v>144.82511088631236</v>
      </c>
      <c r="AQ27" s="211">
        <f t="shared" si="19"/>
        <v>151.56116255544319</v>
      </c>
      <c r="AR27" s="211">
        <f t="shared" si="19"/>
        <v>158.29721422457402</v>
      </c>
      <c r="AS27" s="211">
        <f t="shared" si="19"/>
        <v>165.03326589370479</v>
      </c>
      <c r="AT27" s="211">
        <f t="shared" si="20"/>
        <v>171.76931756283562</v>
      </c>
      <c r="AU27" s="211">
        <f t="shared" si="20"/>
        <v>178.50536923196643</v>
      </c>
      <c r="AV27" s="211">
        <f t="shared" si="20"/>
        <v>185.24142090109723</v>
      </c>
      <c r="AW27" s="211">
        <f t="shared" si="20"/>
        <v>191.97747257022806</v>
      </c>
      <c r="AX27" s="211">
        <f t="shared" si="20"/>
        <v>198.71352423935883</v>
      </c>
      <c r="AY27" s="211">
        <f t="shared" si="20"/>
        <v>205.44957590848966</v>
      </c>
      <c r="AZ27" s="211">
        <f t="shared" si="20"/>
        <v>212.18562757762047</v>
      </c>
      <c r="BA27" s="211">
        <f t="shared" si="20"/>
        <v>218.92167924675127</v>
      </c>
      <c r="BB27" s="211">
        <f t="shared" si="20"/>
        <v>225.6577309158821</v>
      </c>
      <c r="BC27" s="211">
        <f t="shared" si="20"/>
        <v>232.39378258501287</v>
      </c>
      <c r="BD27" s="211">
        <f t="shared" si="21"/>
        <v>239.12983425414373</v>
      </c>
      <c r="BE27" s="211">
        <f t="shared" si="21"/>
        <v>240.26854775059201</v>
      </c>
      <c r="BF27" s="211">
        <f t="shared" si="21"/>
        <v>241.40726124704031</v>
      </c>
      <c r="BG27" s="211">
        <f t="shared" si="21"/>
        <v>242.54597474348861</v>
      </c>
      <c r="BH27" s="211">
        <f t="shared" si="21"/>
        <v>243.68468823993692</v>
      </c>
      <c r="BI27" s="211">
        <f t="shared" si="21"/>
        <v>244.82340173638522</v>
      </c>
      <c r="BJ27" s="211">
        <f t="shared" si="21"/>
        <v>245.96211523283353</v>
      </c>
      <c r="BK27" s="211">
        <f t="shared" si="21"/>
        <v>247.10082872928183</v>
      </c>
      <c r="BL27" s="211">
        <f t="shared" si="21"/>
        <v>248.2395422257301</v>
      </c>
      <c r="BM27" s="211">
        <f t="shared" si="21"/>
        <v>249.37825572217841</v>
      </c>
      <c r="BN27" s="211">
        <f t="shared" si="22"/>
        <v>250.51696921862671</v>
      </c>
      <c r="BO27" s="211">
        <f t="shared" si="22"/>
        <v>251.65568271507502</v>
      </c>
      <c r="BP27" s="211">
        <f t="shared" si="22"/>
        <v>252.79439621152332</v>
      </c>
      <c r="BQ27" s="211">
        <f t="shared" si="22"/>
        <v>253.93310970797162</v>
      </c>
      <c r="BR27" s="211">
        <f t="shared" si="22"/>
        <v>255.07182320441993</v>
      </c>
      <c r="BS27" s="211">
        <f t="shared" si="22"/>
        <v>256.2105367008682</v>
      </c>
      <c r="BT27" s="211">
        <f t="shared" si="22"/>
        <v>257.34925019731651</v>
      </c>
      <c r="BU27" s="211">
        <f t="shared" si="22"/>
        <v>258.48796369376481</v>
      </c>
      <c r="BV27" s="211">
        <f t="shared" si="22"/>
        <v>259.62667719021312</v>
      </c>
      <c r="BW27" s="211">
        <f t="shared" si="22"/>
        <v>260.76539068666142</v>
      </c>
      <c r="BX27" s="211">
        <f t="shared" si="23"/>
        <v>261.90410418310972</v>
      </c>
      <c r="BY27" s="211">
        <f t="shared" si="23"/>
        <v>263.04281767955803</v>
      </c>
      <c r="BZ27" s="211">
        <f t="shared" si="23"/>
        <v>264.18153117600633</v>
      </c>
      <c r="CA27" s="211">
        <f t="shared" si="23"/>
        <v>265.32024467245463</v>
      </c>
      <c r="CB27" s="211">
        <f t="shared" si="23"/>
        <v>266.45895816890294</v>
      </c>
      <c r="CC27" s="211">
        <f t="shared" si="23"/>
        <v>267.59767166535124</v>
      </c>
      <c r="CD27" s="211">
        <f t="shared" si="23"/>
        <v>268.73638516179955</v>
      </c>
      <c r="CE27" s="211">
        <f t="shared" si="23"/>
        <v>269.87509865824785</v>
      </c>
      <c r="CF27" s="211">
        <f t="shared" si="23"/>
        <v>271.01381215469615</v>
      </c>
      <c r="CG27" s="211">
        <f t="shared" si="23"/>
        <v>272.15252565114446</v>
      </c>
      <c r="CH27" s="211">
        <f t="shared" si="24"/>
        <v>273.29123914759276</v>
      </c>
      <c r="CI27" s="211">
        <f t="shared" si="24"/>
        <v>324.25572217837413</v>
      </c>
      <c r="CJ27" s="211">
        <f t="shared" si="24"/>
        <v>375.22020520915549</v>
      </c>
      <c r="CK27" s="211">
        <f t="shared" si="24"/>
        <v>426.18468823993692</v>
      </c>
      <c r="CL27" s="211">
        <f t="shared" si="24"/>
        <v>477.14917127071828</v>
      </c>
      <c r="CM27" s="211">
        <f t="shared" si="24"/>
        <v>528.11365430149965</v>
      </c>
      <c r="CN27" s="211">
        <f t="shared" si="24"/>
        <v>579.07813733228102</v>
      </c>
      <c r="CO27" s="211">
        <f t="shared" si="24"/>
        <v>630.04262036306238</v>
      </c>
      <c r="CP27" s="211">
        <f t="shared" si="24"/>
        <v>681.00710339384375</v>
      </c>
      <c r="CQ27" s="211">
        <f t="shared" si="24"/>
        <v>731.97158642462512</v>
      </c>
      <c r="CR27" s="211">
        <f t="shared" si="25"/>
        <v>782.93606945540648</v>
      </c>
      <c r="CS27" s="211">
        <f t="shared" si="25"/>
        <v>833.90055248618796</v>
      </c>
      <c r="CT27" s="211">
        <f t="shared" si="25"/>
        <v>884.86503551696933</v>
      </c>
      <c r="CU27" s="211">
        <f t="shared" si="25"/>
        <v>935.82951854775069</v>
      </c>
      <c r="CV27" s="211">
        <f t="shared" si="25"/>
        <v>986.79400157853206</v>
      </c>
      <c r="CW27" s="211">
        <f t="shared" si="25"/>
        <v>1012.2762430939226</v>
      </c>
      <c r="CX27" s="211">
        <f t="shared" si="25"/>
        <v>1012.2762430939226</v>
      </c>
      <c r="CY27" s="211">
        <f t="shared" si="25"/>
        <v>1012.2762430939226</v>
      </c>
      <c r="CZ27" s="211">
        <f t="shared" si="25"/>
        <v>1012.2762430939226</v>
      </c>
      <c r="DA27" s="211">
        <f t="shared" si="25"/>
        <v>1012.2762430939226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4849</v>
      </c>
      <c r="D29" s="204">
        <f>Income!D76</f>
        <v>9942.8571428571431</v>
      </c>
      <c r="E29" s="204">
        <f>Income!E76</f>
        <v>18880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68.295774647887569</v>
      </c>
      <c r="V29" s="211">
        <f t="shared" si="17"/>
        <v>204.88732394366221</v>
      </c>
      <c r="W29" s="211">
        <f t="shared" si="17"/>
        <v>341.47887323943689</v>
      </c>
      <c r="X29" s="211">
        <f t="shared" si="17"/>
        <v>478.07042253521149</v>
      </c>
      <c r="Y29" s="211">
        <f t="shared" si="17"/>
        <v>614.66197183098609</v>
      </c>
      <c r="Z29" s="211">
        <f t="shared" si="18"/>
        <v>751.2535211267608</v>
      </c>
      <c r="AA29" s="211">
        <f t="shared" si="18"/>
        <v>887.8450704225354</v>
      </c>
      <c r="AB29" s="211">
        <f t="shared" si="18"/>
        <v>1024.4366197183101</v>
      </c>
      <c r="AC29" s="211">
        <f t="shared" si="18"/>
        <v>1161.0281690140848</v>
      </c>
      <c r="AD29" s="211">
        <f t="shared" si="18"/>
        <v>1297.6197183098593</v>
      </c>
      <c r="AE29" s="211">
        <f t="shared" si="18"/>
        <v>1434.211267605634</v>
      </c>
      <c r="AF29" s="211">
        <f t="shared" si="18"/>
        <v>1570.8028169014087</v>
      </c>
      <c r="AG29" s="211">
        <f t="shared" si="18"/>
        <v>1707.3943661971832</v>
      </c>
      <c r="AH29" s="211">
        <f t="shared" si="18"/>
        <v>1843.9859154929579</v>
      </c>
      <c r="AI29" s="211">
        <f t="shared" si="18"/>
        <v>1980.5774647887329</v>
      </c>
      <c r="AJ29" s="211">
        <f t="shared" si="19"/>
        <v>2117.1690140845076</v>
      </c>
      <c r="AK29" s="211">
        <f t="shared" si="19"/>
        <v>2253.7605633802818</v>
      </c>
      <c r="AL29" s="211">
        <f t="shared" si="19"/>
        <v>2390.3521126760565</v>
      </c>
      <c r="AM29" s="211">
        <f t="shared" si="19"/>
        <v>2526.9436619718308</v>
      </c>
      <c r="AN29" s="211">
        <f t="shared" si="19"/>
        <v>2663.5352112676055</v>
      </c>
      <c r="AO29" s="211">
        <f t="shared" si="19"/>
        <v>2800.1267605633802</v>
      </c>
      <c r="AP29" s="211">
        <f t="shared" si="19"/>
        <v>2936.7183098591549</v>
      </c>
      <c r="AQ29" s="211">
        <f t="shared" si="19"/>
        <v>3073.3098591549297</v>
      </c>
      <c r="AR29" s="211">
        <f t="shared" si="19"/>
        <v>3209.9014084507044</v>
      </c>
      <c r="AS29" s="211">
        <f t="shared" si="19"/>
        <v>3346.4929577464791</v>
      </c>
      <c r="AT29" s="211">
        <f t="shared" si="20"/>
        <v>3483.0845070422533</v>
      </c>
      <c r="AU29" s="211">
        <f t="shared" si="20"/>
        <v>3619.676056338028</v>
      </c>
      <c r="AV29" s="211">
        <f t="shared" si="20"/>
        <v>3756.2676056338028</v>
      </c>
      <c r="AW29" s="211">
        <f t="shared" si="20"/>
        <v>3892.8591549295775</v>
      </c>
      <c r="AX29" s="211">
        <f t="shared" si="20"/>
        <v>4029.4507042253522</v>
      </c>
      <c r="AY29" s="211">
        <f t="shared" si="20"/>
        <v>4166.0422535211264</v>
      </c>
      <c r="AZ29" s="211">
        <f t="shared" si="20"/>
        <v>4302.6338028169012</v>
      </c>
      <c r="BA29" s="211">
        <f t="shared" si="20"/>
        <v>4439.2253521126759</v>
      </c>
      <c r="BB29" s="211">
        <f t="shared" si="20"/>
        <v>4575.8169014084506</v>
      </c>
      <c r="BC29" s="211">
        <f t="shared" si="20"/>
        <v>4712.4084507042253</v>
      </c>
      <c r="BD29" s="211">
        <f t="shared" si="21"/>
        <v>4849</v>
      </c>
      <c r="BE29" s="211">
        <f t="shared" si="21"/>
        <v>5018.7952380952383</v>
      </c>
      <c r="BF29" s="211">
        <f t="shared" si="21"/>
        <v>5188.5904761904758</v>
      </c>
      <c r="BG29" s="211">
        <f t="shared" si="21"/>
        <v>5358.3857142857141</v>
      </c>
      <c r="BH29" s="211">
        <f t="shared" si="21"/>
        <v>5528.1809523809525</v>
      </c>
      <c r="BI29" s="211">
        <f t="shared" si="21"/>
        <v>5697.9761904761908</v>
      </c>
      <c r="BJ29" s="211">
        <f t="shared" si="21"/>
        <v>5867.7714285714283</v>
      </c>
      <c r="BK29" s="211">
        <f t="shared" si="21"/>
        <v>6037.5666666666666</v>
      </c>
      <c r="BL29" s="211">
        <f t="shared" si="21"/>
        <v>6207.361904761905</v>
      </c>
      <c r="BM29" s="211">
        <f t="shared" si="21"/>
        <v>6377.1571428571433</v>
      </c>
      <c r="BN29" s="211">
        <f t="shared" si="22"/>
        <v>6546.9523809523816</v>
      </c>
      <c r="BO29" s="211">
        <f t="shared" si="22"/>
        <v>6716.7476190476191</v>
      </c>
      <c r="BP29" s="211">
        <f t="shared" si="22"/>
        <v>6886.5428571428574</v>
      </c>
      <c r="BQ29" s="211">
        <f t="shared" si="22"/>
        <v>7056.3380952380958</v>
      </c>
      <c r="BR29" s="211">
        <f t="shared" si="22"/>
        <v>7226.1333333333332</v>
      </c>
      <c r="BS29" s="211">
        <f t="shared" si="22"/>
        <v>7395.9285714285716</v>
      </c>
      <c r="BT29" s="211">
        <f t="shared" si="22"/>
        <v>7565.7238095238099</v>
      </c>
      <c r="BU29" s="211">
        <f t="shared" si="22"/>
        <v>7735.5190476190473</v>
      </c>
      <c r="BV29" s="211">
        <f t="shared" si="22"/>
        <v>7905.3142857142866</v>
      </c>
      <c r="BW29" s="211">
        <f t="shared" si="22"/>
        <v>8075.109523809524</v>
      </c>
      <c r="BX29" s="211">
        <f t="shared" si="23"/>
        <v>8244.9047619047633</v>
      </c>
      <c r="BY29" s="211">
        <f t="shared" si="23"/>
        <v>8414.7000000000007</v>
      </c>
      <c r="BZ29" s="211">
        <f t="shared" si="23"/>
        <v>8584.4952380952382</v>
      </c>
      <c r="CA29" s="211">
        <f t="shared" si="23"/>
        <v>8754.2904761904756</v>
      </c>
      <c r="CB29" s="211">
        <f t="shared" si="23"/>
        <v>8924.0857142857149</v>
      </c>
      <c r="CC29" s="211">
        <f t="shared" si="23"/>
        <v>9093.8809523809523</v>
      </c>
      <c r="CD29" s="211">
        <f t="shared" si="23"/>
        <v>9263.6761904761916</v>
      </c>
      <c r="CE29" s="211">
        <f t="shared" si="23"/>
        <v>9433.471428571429</v>
      </c>
      <c r="CF29" s="211">
        <f t="shared" si="23"/>
        <v>9603.2666666666664</v>
      </c>
      <c r="CG29" s="211">
        <f t="shared" si="23"/>
        <v>9773.0619047619057</v>
      </c>
      <c r="CH29" s="211">
        <f t="shared" si="24"/>
        <v>9942.8571428571431</v>
      </c>
      <c r="CI29" s="211">
        <f t="shared" si="24"/>
        <v>10559.211822660098</v>
      </c>
      <c r="CJ29" s="211">
        <f t="shared" si="24"/>
        <v>11175.566502463054</v>
      </c>
      <c r="CK29" s="211">
        <f t="shared" si="24"/>
        <v>11791.921182266011</v>
      </c>
      <c r="CL29" s="211">
        <f t="shared" si="24"/>
        <v>12408.275862068966</v>
      </c>
      <c r="CM29" s="211">
        <f t="shared" si="24"/>
        <v>13024.63054187192</v>
      </c>
      <c r="CN29" s="211">
        <f t="shared" si="24"/>
        <v>13640.985221674877</v>
      </c>
      <c r="CO29" s="211">
        <f t="shared" si="24"/>
        <v>14257.339901477833</v>
      </c>
      <c r="CP29" s="211">
        <f t="shared" si="24"/>
        <v>14873.694581280788</v>
      </c>
      <c r="CQ29" s="211">
        <f t="shared" si="24"/>
        <v>15490.049261083743</v>
      </c>
      <c r="CR29" s="211">
        <f t="shared" si="25"/>
        <v>16106.403940886699</v>
      </c>
      <c r="CS29" s="211">
        <f t="shared" si="25"/>
        <v>16722.758620689656</v>
      </c>
      <c r="CT29" s="211">
        <f t="shared" si="25"/>
        <v>17339.113300492612</v>
      </c>
      <c r="CU29" s="211">
        <f t="shared" si="25"/>
        <v>17955.467980295565</v>
      </c>
      <c r="CV29" s="211">
        <f t="shared" si="25"/>
        <v>18571.822660098522</v>
      </c>
      <c r="CW29" s="211">
        <f t="shared" si="25"/>
        <v>18880</v>
      </c>
      <c r="CX29" s="211">
        <f t="shared" si="25"/>
        <v>18880</v>
      </c>
      <c r="CY29" s="211">
        <f t="shared" si="25"/>
        <v>18880</v>
      </c>
      <c r="CZ29" s="211">
        <f t="shared" si="25"/>
        <v>18880</v>
      </c>
      <c r="DA29" s="211">
        <f t="shared" si="25"/>
        <v>18880</v>
      </c>
    </row>
    <row r="30" spans="1:105">
      <c r="A30" s="202" t="str">
        <f>Income!A77</f>
        <v>Wild foods consumed and sold</v>
      </c>
      <c r="B30" s="204">
        <f>Income!B77</f>
        <v>40.580134249868173</v>
      </c>
      <c r="C30" s="204">
        <f>Income!C77</f>
        <v>136.35454126544516</v>
      </c>
      <c r="D30" s="204">
        <f>Income!D77</f>
        <v>0</v>
      </c>
      <c r="E30" s="204">
        <f>Income!E77</f>
        <v>0</v>
      </c>
      <c r="F30" s="211">
        <f t="shared" si="16"/>
        <v>40.580134249868173</v>
      </c>
      <c r="G30" s="211">
        <f t="shared" si="16"/>
        <v>40.580134249868173</v>
      </c>
      <c r="H30" s="211">
        <f t="shared" si="16"/>
        <v>40.580134249868173</v>
      </c>
      <c r="I30" s="211">
        <f t="shared" si="16"/>
        <v>40.580134249868173</v>
      </c>
      <c r="J30" s="211">
        <f t="shared" si="16"/>
        <v>40.580134249868173</v>
      </c>
      <c r="K30" s="211">
        <f t="shared" si="16"/>
        <v>40.580134249868173</v>
      </c>
      <c r="L30" s="211">
        <f t="shared" si="16"/>
        <v>40.580134249868173</v>
      </c>
      <c r="M30" s="211">
        <f t="shared" si="16"/>
        <v>40.580134249868173</v>
      </c>
      <c r="N30" s="211">
        <f t="shared" si="16"/>
        <v>40.580134249868173</v>
      </c>
      <c r="O30" s="211">
        <f t="shared" si="16"/>
        <v>40.580134249868173</v>
      </c>
      <c r="P30" s="211">
        <f t="shared" si="17"/>
        <v>40.580134249868173</v>
      </c>
      <c r="Q30" s="211">
        <f t="shared" si="17"/>
        <v>40.580134249868173</v>
      </c>
      <c r="R30" s="211">
        <f t="shared" si="17"/>
        <v>40.580134249868173</v>
      </c>
      <c r="S30" s="211">
        <f t="shared" si="17"/>
        <v>40.580134249868173</v>
      </c>
      <c r="T30" s="211">
        <f t="shared" si="17"/>
        <v>40.580134249868173</v>
      </c>
      <c r="U30" s="211">
        <f t="shared" si="17"/>
        <v>41.929069559946726</v>
      </c>
      <c r="V30" s="211">
        <f t="shared" si="17"/>
        <v>44.626940180103823</v>
      </c>
      <c r="W30" s="211">
        <f t="shared" si="17"/>
        <v>47.324810800260927</v>
      </c>
      <c r="X30" s="211">
        <f t="shared" si="17"/>
        <v>50.022681420418024</v>
      </c>
      <c r="Y30" s="211">
        <f t="shared" si="17"/>
        <v>52.720552040575122</v>
      </c>
      <c r="Z30" s="211">
        <f t="shared" si="18"/>
        <v>55.418422660732219</v>
      </c>
      <c r="AA30" s="211">
        <f t="shared" si="18"/>
        <v>58.116293280889323</v>
      </c>
      <c r="AB30" s="211">
        <f t="shared" si="18"/>
        <v>60.814163901046413</v>
      </c>
      <c r="AC30" s="211">
        <f t="shared" si="18"/>
        <v>63.512034521203518</v>
      </c>
      <c r="AD30" s="211">
        <f t="shared" si="18"/>
        <v>66.209905141360622</v>
      </c>
      <c r="AE30" s="211">
        <f t="shared" si="18"/>
        <v>68.907775761517712</v>
      </c>
      <c r="AF30" s="211">
        <f t="shared" si="18"/>
        <v>71.605646381674816</v>
      </c>
      <c r="AG30" s="211">
        <f t="shared" si="18"/>
        <v>74.303517001831921</v>
      </c>
      <c r="AH30" s="211">
        <f t="shared" si="18"/>
        <v>77.001387621989011</v>
      </c>
      <c r="AI30" s="211">
        <f t="shared" si="18"/>
        <v>79.699258242146101</v>
      </c>
      <c r="AJ30" s="211">
        <f t="shared" si="19"/>
        <v>82.397128862303205</v>
      </c>
      <c r="AK30" s="211">
        <f t="shared" si="19"/>
        <v>85.094999482460295</v>
      </c>
      <c r="AL30" s="211">
        <f t="shared" si="19"/>
        <v>87.7928701026174</v>
      </c>
      <c r="AM30" s="211">
        <f t="shared" si="19"/>
        <v>90.49074072277449</v>
      </c>
      <c r="AN30" s="211">
        <f t="shared" si="19"/>
        <v>93.188611342931594</v>
      </c>
      <c r="AO30" s="211">
        <f t="shared" si="19"/>
        <v>95.886481963088698</v>
      </c>
      <c r="AP30" s="211">
        <f t="shared" si="19"/>
        <v>98.584352583245789</v>
      </c>
      <c r="AQ30" s="211">
        <f t="shared" si="19"/>
        <v>101.28222320340289</v>
      </c>
      <c r="AR30" s="211">
        <f t="shared" si="19"/>
        <v>103.98009382355998</v>
      </c>
      <c r="AS30" s="211">
        <f t="shared" si="19"/>
        <v>106.67796444371709</v>
      </c>
      <c r="AT30" s="211">
        <f t="shared" si="20"/>
        <v>109.37583506387418</v>
      </c>
      <c r="AU30" s="211">
        <f t="shared" si="20"/>
        <v>112.0737056840313</v>
      </c>
      <c r="AV30" s="211">
        <f t="shared" si="20"/>
        <v>114.77157630418839</v>
      </c>
      <c r="AW30" s="211">
        <f t="shared" si="20"/>
        <v>117.46944692434548</v>
      </c>
      <c r="AX30" s="211">
        <f t="shared" si="20"/>
        <v>120.16731754450259</v>
      </c>
      <c r="AY30" s="211">
        <f t="shared" si="20"/>
        <v>122.86518816465968</v>
      </c>
      <c r="AZ30" s="211">
        <f t="shared" si="20"/>
        <v>125.56305878481677</v>
      </c>
      <c r="BA30" s="211">
        <f t="shared" si="20"/>
        <v>128.26092940497387</v>
      </c>
      <c r="BB30" s="211">
        <f t="shared" si="20"/>
        <v>130.95880002513098</v>
      </c>
      <c r="BC30" s="211">
        <f t="shared" si="20"/>
        <v>133.65667064528807</v>
      </c>
      <c r="BD30" s="211">
        <f t="shared" si="21"/>
        <v>136.35454126544516</v>
      </c>
      <c r="BE30" s="211">
        <f t="shared" si="21"/>
        <v>131.80938988993032</v>
      </c>
      <c r="BF30" s="211">
        <f t="shared" si="21"/>
        <v>127.26423851441548</v>
      </c>
      <c r="BG30" s="211">
        <f t="shared" si="21"/>
        <v>122.71908713890065</v>
      </c>
      <c r="BH30" s="211">
        <f t="shared" si="21"/>
        <v>118.17393576338581</v>
      </c>
      <c r="BI30" s="211">
        <f t="shared" si="21"/>
        <v>113.62878438787097</v>
      </c>
      <c r="BJ30" s="211">
        <f t="shared" si="21"/>
        <v>109.08363301235613</v>
      </c>
      <c r="BK30" s="211">
        <f t="shared" si="21"/>
        <v>104.5384816368413</v>
      </c>
      <c r="BL30" s="211">
        <f t="shared" si="21"/>
        <v>99.993330261326463</v>
      </c>
      <c r="BM30" s="211">
        <f t="shared" si="21"/>
        <v>95.448178885811615</v>
      </c>
      <c r="BN30" s="211">
        <f t="shared" si="22"/>
        <v>90.903027510296766</v>
      </c>
      <c r="BO30" s="211">
        <f t="shared" si="22"/>
        <v>86.357876134781947</v>
      </c>
      <c r="BP30" s="211">
        <f t="shared" si="22"/>
        <v>81.812724759267098</v>
      </c>
      <c r="BQ30" s="211">
        <f t="shared" si="22"/>
        <v>77.26757338375225</v>
      </c>
      <c r="BR30" s="211">
        <f t="shared" si="22"/>
        <v>72.72242200823743</v>
      </c>
      <c r="BS30" s="211">
        <f t="shared" si="22"/>
        <v>68.177270632722582</v>
      </c>
      <c r="BT30" s="211">
        <f t="shared" si="22"/>
        <v>63.632119257207748</v>
      </c>
      <c r="BU30" s="211">
        <f t="shared" si="22"/>
        <v>59.0869678816929</v>
      </c>
      <c r="BV30" s="211">
        <f t="shared" si="22"/>
        <v>54.541816506178051</v>
      </c>
      <c r="BW30" s="211">
        <f t="shared" si="22"/>
        <v>49.996665130663231</v>
      </c>
      <c r="BX30" s="211">
        <f t="shared" si="23"/>
        <v>45.451513755148383</v>
      </c>
      <c r="BY30" s="211">
        <f t="shared" si="23"/>
        <v>40.906362379633549</v>
      </c>
      <c r="BZ30" s="211">
        <f t="shared" si="23"/>
        <v>36.361211004118715</v>
      </c>
      <c r="CA30" s="211">
        <f t="shared" si="23"/>
        <v>31.816059628603881</v>
      </c>
      <c r="CB30" s="211">
        <f t="shared" si="23"/>
        <v>27.270908253089033</v>
      </c>
      <c r="CC30" s="211">
        <f t="shared" si="23"/>
        <v>22.725756877574185</v>
      </c>
      <c r="CD30" s="211">
        <f t="shared" si="23"/>
        <v>18.18060550205935</v>
      </c>
      <c r="CE30" s="211">
        <f t="shared" si="23"/>
        <v>13.635454126544516</v>
      </c>
      <c r="CF30" s="211">
        <f t="shared" si="23"/>
        <v>9.0903027510296823</v>
      </c>
      <c r="CG30" s="211">
        <f t="shared" si="23"/>
        <v>4.5451513755148483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4660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4660</v>
      </c>
      <c r="G31" s="211">
        <f t="shared" si="16"/>
        <v>4660</v>
      </c>
      <c r="H31" s="211">
        <f t="shared" si="16"/>
        <v>4660</v>
      </c>
      <c r="I31" s="211">
        <f t="shared" si="16"/>
        <v>4660</v>
      </c>
      <c r="J31" s="211">
        <f t="shared" si="16"/>
        <v>4660</v>
      </c>
      <c r="K31" s="211">
        <f t="shared" si="16"/>
        <v>4660</v>
      </c>
      <c r="L31" s="211">
        <f t="shared" si="16"/>
        <v>4660</v>
      </c>
      <c r="M31" s="211">
        <f t="shared" si="16"/>
        <v>4660</v>
      </c>
      <c r="N31" s="211">
        <f t="shared" si="16"/>
        <v>4660</v>
      </c>
      <c r="O31" s="211">
        <f t="shared" si="16"/>
        <v>4660</v>
      </c>
      <c r="P31" s="211">
        <f t="shared" si="17"/>
        <v>4660</v>
      </c>
      <c r="Q31" s="211">
        <f t="shared" si="17"/>
        <v>4660</v>
      </c>
      <c r="R31" s="211">
        <f t="shared" si="17"/>
        <v>4660</v>
      </c>
      <c r="S31" s="211">
        <f t="shared" si="17"/>
        <v>4660</v>
      </c>
      <c r="T31" s="211">
        <f t="shared" si="17"/>
        <v>4660</v>
      </c>
      <c r="U31" s="211">
        <f t="shared" si="17"/>
        <v>4594.3661971830979</v>
      </c>
      <c r="V31" s="211">
        <f t="shared" si="17"/>
        <v>4463.0985915492956</v>
      </c>
      <c r="W31" s="211">
        <f t="shared" si="17"/>
        <v>4331.8309859154924</v>
      </c>
      <c r="X31" s="211">
        <f t="shared" si="17"/>
        <v>4200.5633802816901</v>
      </c>
      <c r="Y31" s="211">
        <f t="shared" si="17"/>
        <v>4069.2957746478869</v>
      </c>
      <c r="Z31" s="211">
        <f t="shared" si="18"/>
        <v>3938.0281690140841</v>
      </c>
      <c r="AA31" s="211">
        <f t="shared" si="18"/>
        <v>3806.7605633802814</v>
      </c>
      <c r="AB31" s="211">
        <f t="shared" si="18"/>
        <v>3675.4929577464786</v>
      </c>
      <c r="AC31" s="211">
        <f t="shared" si="18"/>
        <v>3544.2253521126759</v>
      </c>
      <c r="AD31" s="211">
        <f t="shared" si="18"/>
        <v>3412.9577464788731</v>
      </c>
      <c r="AE31" s="211">
        <f t="shared" si="18"/>
        <v>3281.6901408450703</v>
      </c>
      <c r="AF31" s="211">
        <f t="shared" si="18"/>
        <v>3150.4225352112671</v>
      </c>
      <c r="AG31" s="211">
        <f t="shared" si="18"/>
        <v>3019.1549295774648</v>
      </c>
      <c r="AH31" s="211">
        <f t="shared" si="18"/>
        <v>2887.8873239436616</v>
      </c>
      <c r="AI31" s="211">
        <f t="shared" si="18"/>
        <v>2756.6197183098589</v>
      </c>
      <c r="AJ31" s="211">
        <f t="shared" si="19"/>
        <v>2625.3521126760561</v>
      </c>
      <c r="AK31" s="211">
        <f t="shared" si="19"/>
        <v>2494.0845070422533</v>
      </c>
      <c r="AL31" s="211">
        <f t="shared" si="19"/>
        <v>2362.8169014084506</v>
      </c>
      <c r="AM31" s="211">
        <f t="shared" si="19"/>
        <v>2231.5492957746478</v>
      </c>
      <c r="AN31" s="211">
        <f t="shared" si="19"/>
        <v>2100.2816901408451</v>
      </c>
      <c r="AO31" s="211">
        <f t="shared" si="19"/>
        <v>1969.0140845070423</v>
      </c>
      <c r="AP31" s="211">
        <f t="shared" si="19"/>
        <v>1837.7464788732395</v>
      </c>
      <c r="AQ31" s="211">
        <f t="shared" si="19"/>
        <v>1706.4788732394368</v>
      </c>
      <c r="AR31" s="211">
        <f t="shared" si="19"/>
        <v>1575.211267605634</v>
      </c>
      <c r="AS31" s="211">
        <f t="shared" si="19"/>
        <v>1443.9436619718308</v>
      </c>
      <c r="AT31" s="211">
        <f t="shared" si="20"/>
        <v>1312.676056338028</v>
      </c>
      <c r="AU31" s="211">
        <f t="shared" si="20"/>
        <v>1181.4084507042253</v>
      </c>
      <c r="AV31" s="211">
        <f t="shared" si="20"/>
        <v>1050.1408450704225</v>
      </c>
      <c r="AW31" s="211">
        <f t="shared" si="20"/>
        <v>918.87323943661977</v>
      </c>
      <c r="AX31" s="211">
        <f t="shared" si="20"/>
        <v>787.60563380281701</v>
      </c>
      <c r="AY31" s="211">
        <f t="shared" si="20"/>
        <v>656.33802816901425</v>
      </c>
      <c r="AZ31" s="211">
        <f t="shared" si="20"/>
        <v>525.07042253521104</v>
      </c>
      <c r="BA31" s="211">
        <f t="shared" si="20"/>
        <v>393.80281690140873</v>
      </c>
      <c r="BB31" s="211">
        <f t="shared" si="20"/>
        <v>262.53521126760552</v>
      </c>
      <c r="BC31" s="211">
        <f t="shared" si="20"/>
        <v>131.26760563380321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123428.57142857145</v>
      </c>
      <c r="E32" s="204">
        <f>Income!E79</f>
        <v>230400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4114.2857142857147</v>
      </c>
      <c r="BF32" s="211">
        <f t="shared" si="21"/>
        <v>8228.5714285714294</v>
      </c>
      <c r="BG32" s="211">
        <f t="shared" si="21"/>
        <v>12342.857142857143</v>
      </c>
      <c r="BH32" s="211">
        <f t="shared" si="21"/>
        <v>16457.142857142859</v>
      </c>
      <c r="BI32" s="211">
        <f t="shared" si="21"/>
        <v>20571.428571428576</v>
      </c>
      <c r="BJ32" s="211">
        <f t="shared" si="21"/>
        <v>24685.714285714286</v>
      </c>
      <c r="BK32" s="211">
        <f t="shared" si="21"/>
        <v>28800.000000000004</v>
      </c>
      <c r="BL32" s="211">
        <f t="shared" si="21"/>
        <v>32914.285714285717</v>
      </c>
      <c r="BM32" s="211">
        <f t="shared" si="21"/>
        <v>37028.571428571435</v>
      </c>
      <c r="BN32" s="211">
        <f t="shared" si="22"/>
        <v>41142.857142857152</v>
      </c>
      <c r="BO32" s="211">
        <f t="shared" si="22"/>
        <v>45257.142857142862</v>
      </c>
      <c r="BP32" s="211">
        <f t="shared" si="22"/>
        <v>49371.428571428572</v>
      </c>
      <c r="BQ32" s="211">
        <f t="shared" si="22"/>
        <v>53485.714285714297</v>
      </c>
      <c r="BR32" s="211">
        <f t="shared" si="22"/>
        <v>57600.000000000007</v>
      </c>
      <c r="BS32" s="211">
        <f t="shared" si="22"/>
        <v>61714.285714285725</v>
      </c>
      <c r="BT32" s="211">
        <f t="shared" si="22"/>
        <v>65828.571428571435</v>
      </c>
      <c r="BU32" s="211">
        <f t="shared" si="22"/>
        <v>69942.857142857145</v>
      </c>
      <c r="BV32" s="211">
        <f t="shared" si="22"/>
        <v>74057.14285714287</v>
      </c>
      <c r="BW32" s="211">
        <f t="shared" si="22"/>
        <v>78171.428571428594</v>
      </c>
      <c r="BX32" s="211">
        <f t="shared" si="23"/>
        <v>82285.714285714304</v>
      </c>
      <c r="BY32" s="211">
        <f t="shared" si="23"/>
        <v>86400.000000000015</v>
      </c>
      <c r="BZ32" s="211">
        <f t="shared" si="23"/>
        <v>90514.285714285725</v>
      </c>
      <c r="CA32" s="211">
        <f t="shared" si="23"/>
        <v>94628.571428571435</v>
      </c>
      <c r="CB32" s="211">
        <f t="shared" si="23"/>
        <v>98742.857142857145</v>
      </c>
      <c r="CC32" s="211">
        <f t="shared" si="23"/>
        <v>102857.14285714288</v>
      </c>
      <c r="CD32" s="211">
        <f t="shared" si="23"/>
        <v>106971.42857142859</v>
      </c>
      <c r="CE32" s="211">
        <f t="shared" si="23"/>
        <v>111085.7142857143</v>
      </c>
      <c r="CF32" s="211">
        <f t="shared" si="23"/>
        <v>115200.00000000001</v>
      </c>
      <c r="CG32" s="211">
        <f t="shared" si="23"/>
        <v>119314.28571428572</v>
      </c>
      <c r="CH32" s="211">
        <f t="shared" si="24"/>
        <v>123428.57142857145</v>
      </c>
      <c r="CI32" s="211">
        <f t="shared" si="24"/>
        <v>130805.91133004928</v>
      </c>
      <c r="CJ32" s="211">
        <f t="shared" si="24"/>
        <v>138183.2512315271</v>
      </c>
      <c r="CK32" s="211">
        <f t="shared" si="24"/>
        <v>145560.59113300496</v>
      </c>
      <c r="CL32" s="211">
        <f t="shared" si="24"/>
        <v>152937.93103448278</v>
      </c>
      <c r="CM32" s="211">
        <f t="shared" si="24"/>
        <v>160315.27093596061</v>
      </c>
      <c r="CN32" s="211">
        <f t="shared" si="24"/>
        <v>167692.61083743843</v>
      </c>
      <c r="CO32" s="211">
        <f t="shared" si="24"/>
        <v>175069.95073891626</v>
      </c>
      <c r="CP32" s="211">
        <f t="shared" si="24"/>
        <v>182447.29064039409</v>
      </c>
      <c r="CQ32" s="211">
        <f t="shared" si="24"/>
        <v>189824.63054187194</v>
      </c>
      <c r="CR32" s="211">
        <f t="shared" si="25"/>
        <v>197201.97044334974</v>
      </c>
      <c r="CS32" s="211">
        <f t="shared" si="25"/>
        <v>204579.31034482759</v>
      </c>
      <c r="CT32" s="211">
        <f t="shared" si="25"/>
        <v>211956.65024630545</v>
      </c>
      <c r="CU32" s="211">
        <f t="shared" si="25"/>
        <v>219333.99014778325</v>
      </c>
      <c r="CV32" s="211">
        <f t="shared" si="25"/>
        <v>226711.3300492611</v>
      </c>
      <c r="CW32" s="211">
        <f t="shared" si="25"/>
        <v>230400</v>
      </c>
      <c r="CX32" s="211">
        <f t="shared" si="25"/>
        <v>230400</v>
      </c>
      <c r="CY32" s="211">
        <f t="shared" si="25"/>
        <v>230400</v>
      </c>
      <c r="CZ32" s="211">
        <f t="shared" si="25"/>
        <v>230400</v>
      </c>
      <c r="DA32" s="211">
        <f t="shared" si="25"/>
        <v>230400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3839.9999999999995</v>
      </c>
      <c r="C34" s="204">
        <f>Income!C82</f>
        <v>0</v>
      </c>
      <c r="D34" s="204">
        <f>Income!D82</f>
        <v>0</v>
      </c>
      <c r="E34" s="204">
        <f>Income!E82</f>
        <v>38400</v>
      </c>
      <c r="F34" s="211">
        <f t="shared" si="16"/>
        <v>3839.9999999999995</v>
      </c>
      <c r="G34" s="211">
        <f t="shared" si="16"/>
        <v>3839.9999999999995</v>
      </c>
      <c r="H34" s="211">
        <f t="shared" si="16"/>
        <v>3839.9999999999995</v>
      </c>
      <c r="I34" s="211">
        <f t="shared" si="16"/>
        <v>3839.9999999999995</v>
      </c>
      <c r="J34" s="211">
        <f t="shared" si="16"/>
        <v>3839.9999999999995</v>
      </c>
      <c r="K34" s="211">
        <f t="shared" si="16"/>
        <v>3839.9999999999995</v>
      </c>
      <c r="L34" s="211">
        <f t="shared" si="16"/>
        <v>3839.9999999999995</v>
      </c>
      <c r="M34" s="211">
        <f t="shared" si="16"/>
        <v>3839.9999999999995</v>
      </c>
      <c r="N34" s="211">
        <f t="shared" si="16"/>
        <v>3839.9999999999995</v>
      </c>
      <c r="O34" s="211">
        <f t="shared" si="16"/>
        <v>3839.9999999999995</v>
      </c>
      <c r="P34" s="211">
        <f t="shared" si="17"/>
        <v>3839.9999999999995</v>
      </c>
      <c r="Q34" s="211">
        <f t="shared" si="17"/>
        <v>3839.9999999999995</v>
      </c>
      <c r="R34" s="211">
        <f t="shared" si="17"/>
        <v>3839.9999999999995</v>
      </c>
      <c r="S34" s="211">
        <f t="shared" si="17"/>
        <v>3839.9999999999995</v>
      </c>
      <c r="T34" s="211">
        <f t="shared" si="17"/>
        <v>3839.9999999999995</v>
      </c>
      <c r="U34" s="211">
        <f t="shared" si="17"/>
        <v>3785.9154929577458</v>
      </c>
      <c r="V34" s="211">
        <f t="shared" si="17"/>
        <v>3677.7464788732386</v>
      </c>
      <c r="W34" s="211">
        <f t="shared" si="17"/>
        <v>3569.577464788732</v>
      </c>
      <c r="X34" s="211">
        <f t="shared" si="17"/>
        <v>3461.4084507042248</v>
      </c>
      <c r="Y34" s="211">
        <f t="shared" si="17"/>
        <v>3353.2394366197177</v>
      </c>
      <c r="Z34" s="211">
        <f t="shared" si="18"/>
        <v>3245.0704225352106</v>
      </c>
      <c r="AA34" s="211">
        <f t="shared" si="18"/>
        <v>3136.9014084507035</v>
      </c>
      <c r="AB34" s="211">
        <f t="shared" si="18"/>
        <v>3028.7323943661968</v>
      </c>
      <c r="AC34" s="211">
        <f t="shared" si="18"/>
        <v>2920.5633802816897</v>
      </c>
      <c r="AD34" s="211">
        <f t="shared" si="18"/>
        <v>2812.3943661971825</v>
      </c>
      <c r="AE34" s="211">
        <f t="shared" si="18"/>
        <v>2704.2253521126759</v>
      </c>
      <c r="AF34" s="211">
        <f t="shared" si="18"/>
        <v>2596.0563380281683</v>
      </c>
      <c r="AG34" s="211">
        <f t="shared" si="18"/>
        <v>2487.8873239436616</v>
      </c>
      <c r="AH34" s="211">
        <f t="shared" si="18"/>
        <v>2379.7183098591545</v>
      </c>
      <c r="AI34" s="211">
        <f t="shared" si="18"/>
        <v>2271.5492957746474</v>
      </c>
      <c r="AJ34" s="211">
        <f t="shared" si="19"/>
        <v>2163.3802816901407</v>
      </c>
      <c r="AK34" s="211">
        <f t="shared" si="19"/>
        <v>2055.2112676056336</v>
      </c>
      <c r="AL34" s="211">
        <f t="shared" si="19"/>
        <v>1947.0422535211267</v>
      </c>
      <c r="AM34" s="211">
        <f t="shared" si="19"/>
        <v>1838.8732394366198</v>
      </c>
      <c r="AN34" s="211">
        <f t="shared" si="19"/>
        <v>1730.7042253521126</v>
      </c>
      <c r="AO34" s="211">
        <f t="shared" si="19"/>
        <v>1622.5352112676055</v>
      </c>
      <c r="AP34" s="211">
        <f t="shared" si="19"/>
        <v>1514.3661971830984</v>
      </c>
      <c r="AQ34" s="211">
        <f t="shared" si="19"/>
        <v>1406.1971830985917</v>
      </c>
      <c r="AR34" s="211">
        <f t="shared" si="19"/>
        <v>1298.0281690140846</v>
      </c>
      <c r="AS34" s="211">
        <f t="shared" si="19"/>
        <v>1189.8591549295775</v>
      </c>
      <c r="AT34" s="211">
        <f t="shared" si="20"/>
        <v>1081.6901408450703</v>
      </c>
      <c r="AU34" s="211">
        <f t="shared" si="20"/>
        <v>973.52112676056322</v>
      </c>
      <c r="AV34" s="211">
        <f t="shared" si="20"/>
        <v>865.35211267605609</v>
      </c>
      <c r="AW34" s="211">
        <f t="shared" si="20"/>
        <v>757.18309859154942</v>
      </c>
      <c r="AX34" s="211">
        <f t="shared" si="20"/>
        <v>649.0140845070423</v>
      </c>
      <c r="AY34" s="211">
        <f t="shared" si="20"/>
        <v>540.84507042253517</v>
      </c>
      <c r="AZ34" s="211">
        <f t="shared" si="20"/>
        <v>432.67605633802805</v>
      </c>
      <c r="BA34" s="211">
        <f t="shared" si="20"/>
        <v>324.50704225352092</v>
      </c>
      <c r="BB34" s="211">
        <f t="shared" si="20"/>
        <v>216.33802816901425</v>
      </c>
      <c r="BC34" s="211">
        <f t="shared" si="20"/>
        <v>108.16901408450758</v>
      </c>
      <c r="BD34" s="211">
        <f t="shared" si="21"/>
        <v>4.5474735088646412E-13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2648.2758620689656</v>
      </c>
      <c r="CJ34" s="211">
        <f t="shared" si="24"/>
        <v>5296.5517241379312</v>
      </c>
      <c r="CK34" s="211">
        <f t="shared" si="24"/>
        <v>7944.8275862068967</v>
      </c>
      <c r="CL34" s="211">
        <f t="shared" si="24"/>
        <v>10593.103448275862</v>
      </c>
      <c r="CM34" s="211">
        <f t="shared" si="24"/>
        <v>13241.379310344828</v>
      </c>
      <c r="CN34" s="211">
        <f t="shared" si="24"/>
        <v>15889.655172413793</v>
      </c>
      <c r="CO34" s="211">
        <f t="shared" si="24"/>
        <v>18537.931034482757</v>
      </c>
      <c r="CP34" s="211">
        <f t="shared" si="24"/>
        <v>21186.206896551725</v>
      </c>
      <c r="CQ34" s="211">
        <f t="shared" si="24"/>
        <v>23834.482758620688</v>
      </c>
      <c r="CR34" s="211">
        <f t="shared" si="25"/>
        <v>26482.758620689656</v>
      </c>
      <c r="CS34" s="211">
        <f t="shared" si="25"/>
        <v>29131.03448275862</v>
      </c>
      <c r="CT34" s="211">
        <f t="shared" si="25"/>
        <v>31779.310344827587</v>
      </c>
      <c r="CU34" s="211">
        <f t="shared" si="25"/>
        <v>34427.586206896551</v>
      </c>
      <c r="CV34" s="211">
        <f t="shared" si="25"/>
        <v>37075.862068965514</v>
      </c>
      <c r="CW34" s="211">
        <f t="shared" si="25"/>
        <v>38400</v>
      </c>
      <c r="CX34" s="211">
        <f t="shared" si="25"/>
        <v>38400</v>
      </c>
      <c r="CY34" s="211">
        <f t="shared" si="25"/>
        <v>38400</v>
      </c>
      <c r="CZ34" s="211">
        <f t="shared" si="25"/>
        <v>38400</v>
      </c>
      <c r="DA34" s="211">
        <f t="shared" si="25"/>
        <v>38400</v>
      </c>
    </row>
    <row r="35" spans="1:105">
      <c r="A35" s="202" t="str">
        <f>Income!A83</f>
        <v>Food transfer - official</v>
      </c>
      <c r="B35" s="204">
        <f>Income!B83</f>
        <v>2144.6161068204419</v>
      </c>
      <c r="C35" s="204">
        <f>Income!C83</f>
        <v>2248.8842468150833</v>
      </c>
      <c r="D35" s="204">
        <f>Income!D83</f>
        <v>1804.2421583776522</v>
      </c>
      <c r="E35" s="204">
        <f>Income!E83</f>
        <v>561.90731059972825</v>
      </c>
      <c r="F35" s="211">
        <f t="shared" si="16"/>
        <v>2144.6161068204419</v>
      </c>
      <c r="G35" s="211">
        <f t="shared" si="16"/>
        <v>2144.6161068204419</v>
      </c>
      <c r="H35" s="211">
        <f t="shared" si="16"/>
        <v>2144.6161068204419</v>
      </c>
      <c r="I35" s="211">
        <f t="shared" si="16"/>
        <v>2144.6161068204419</v>
      </c>
      <c r="J35" s="211">
        <f t="shared" si="16"/>
        <v>2144.6161068204419</v>
      </c>
      <c r="K35" s="211">
        <f t="shared" si="16"/>
        <v>2144.6161068204419</v>
      </c>
      <c r="L35" s="211">
        <f t="shared" si="16"/>
        <v>2144.6161068204419</v>
      </c>
      <c r="M35" s="211">
        <f t="shared" si="16"/>
        <v>2144.6161068204419</v>
      </c>
      <c r="N35" s="211">
        <f t="shared" si="16"/>
        <v>2144.6161068204419</v>
      </c>
      <c r="O35" s="211">
        <f t="shared" si="16"/>
        <v>2144.6161068204419</v>
      </c>
      <c r="P35" s="211">
        <f t="shared" si="17"/>
        <v>2144.6161068204419</v>
      </c>
      <c r="Q35" s="211">
        <f t="shared" si="17"/>
        <v>2144.6161068204419</v>
      </c>
      <c r="R35" s="211">
        <f t="shared" si="17"/>
        <v>2144.6161068204419</v>
      </c>
      <c r="S35" s="211">
        <f t="shared" si="17"/>
        <v>2144.6161068204419</v>
      </c>
      <c r="T35" s="211">
        <f t="shared" si="17"/>
        <v>2144.6161068204419</v>
      </c>
      <c r="U35" s="211">
        <f t="shared" si="17"/>
        <v>2146.0846721724793</v>
      </c>
      <c r="V35" s="211">
        <f t="shared" si="17"/>
        <v>2149.0218028765535</v>
      </c>
      <c r="W35" s="211">
        <f t="shared" si="17"/>
        <v>2151.9589335806281</v>
      </c>
      <c r="X35" s="211">
        <f t="shared" si="17"/>
        <v>2154.8960642847023</v>
      </c>
      <c r="Y35" s="211">
        <f t="shared" si="17"/>
        <v>2157.8331949887765</v>
      </c>
      <c r="Z35" s="211">
        <f t="shared" si="18"/>
        <v>2160.7703256928512</v>
      </c>
      <c r="AA35" s="211">
        <f t="shared" si="18"/>
        <v>2163.7074563969254</v>
      </c>
      <c r="AB35" s="211">
        <f t="shared" si="18"/>
        <v>2166.6445871010001</v>
      </c>
      <c r="AC35" s="211">
        <f t="shared" si="18"/>
        <v>2169.5817178050743</v>
      </c>
      <c r="AD35" s="211">
        <f t="shared" si="18"/>
        <v>2172.5188485091489</v>
      </c>
      <c r="AE35" s="211">
        <f t="shared" si="18"/>
        <v>2175.4559792132231</v>
      </c>
      <c r="AF35" s="211">
        <f t="shared" si="18"/>
        <v>2178.3931099172978</v>
      </c>
      <c r="AG35" s="211">
        <f t="shared" si="18"/>
        <v>2181.330240621372</v>
      </c>
      <c r="AH35" s="211">
        <f t="shared" si="18"/>
        <v>2184.2673713254462</v>
      </c>
      <c r="AI35" s="211">
        <f t="shared" si="18"/>
        <v>2187.2045020295209</v>
      </c>
      <c r="AJ35" s="211">
        <f t="shared" si="19"/>
        <v>2190.1416327335951</v>
      </c>
      <c r="AK35" s="211">
        <f t="shared" si="19"/>
        <v>2193.0787634376697</v>
      </c>
      <c r="AL35" s="211">
        <f t="shared" si="19"/>
        <v>2196.015894141744</v>
      </c>
      <c r="AM35" s="211">
        <f t="shared" si="19"/>
        <v>2198.9530248458186</v>
      </c>
      <c r="AN35" s="211">
        <f t="shared" si="19"/>
        <v>2201.8901555498928</v>
      </c>
      <c r="AO35" s="211">
        <f t="shared" si="19"/>
        <v>2204.827286253967</v>
      </c>
      <c r="AP35" s="211">
        <f t="shared" si="19"/>
        <v>2207.7644169580417</v>
      </c>
      <c r="AQ35" s="211">
        <f t="shared" si="19"/>
        <v>2210.7015476621159</v>
      </c>
      <c r="AR35" s="211">
        <f t="shared" si="19"/>
        <v>2213.6386783661906</v>
      </c>
      <c r="AS35" s="211">
        <f t="shared" si="19"/>
        <v>2216.5758090702648</v>
      </c>
      <c r="AT35" s="211">
        <f t="shared" si="20"/>
        <v>2219.5129397743394</v>
      </c>
      <c r="AU35" s="211">
        <f t="shared" si="20"/>
        <v>2222.4500704784136</v>
      </c>
      <c r="AV35" s="211">
        <f t="shared" si="20"/>
        <v>2225.3872011824878</v>
      </c>
      <c r="AW35" s="211">
        <f t="shared" si="20"/>
        <v>2228.3243318865625</v>
      </c>
      <c r="AX35" s="211">
        <f t="shared" si="20"/>
        <v>2231.2614625906367</v>
      </c>
      <c r="AY35" s="211">
        <f t="shared" si="20"/>
        <v>2234.1985932947114</v>
      </c>
      <c r="AZ35" s="211">
        <f t="shared" si="20"/>
        <v>2237.1357239987856</v>
      </c>
      <c r="BA35" s="211">
        <f t="shared" si="20"/>
        <v>2240.0728547028602</v>
      </c>
      <c r="BB35" s="211">
        <f t="shared" si="20"/>
        <v>2243.0099854069344</v>
      </c>
      <c r="BC35" s="211">
        <f t="shared" si="20"/>
        <v>2245.9471161110091</v>
      </c>
      <c r="BD35" s="211">
        <f t="shared" si="21"/>
        <v>2248.8842468150833</v>
      </c>
      <c r="BE35" s="211">
        <f t="shared" si="21"/>
        <v>2234.0628438671688</v>
      </c>
      <c r="BF35" s="211">
        <f t="shared" si="21"/>
        <v>2219.2414409192547</v>
      </c>
      <c r="BG35" s="211">
        <f t="shared" si="21"/>
        <v>2204.4200379713402</v>
      </c>
      <c r="BH35" s="211">
        <f t="shared" si="21"/>
        <v>2189.5986350234257</v>
      </c>
      <c r="BI35" s="211">
        <f t="shared" si="21"/>
        <v>2174.7772320755116</v>
      </c>
      <c r="BJ35" s="211">
        <f t="shared" si="21"/>
        <v>2159.9558291275971</v>
      </c>
      <c r="BK35" s="211">
        <f t="shared" si="21"/>
        <v>2145.1344261796826</v>
      </c>
      <c r="BL35" s="211">
        <f t="shared" si="21"/>
        <v>2130.3130232317685</v>
      </c>
      <c r="BM35" s="211">
        <f t="shared" si="21"/>
        <v>2115.491620283854</v>
      </c>
      <c r="BN35" s="211">
        <f t="shared" si="22"/>
        <v>2100.6702173359395</v>
      </c>
      <c r="BO35" s="211">
        <f t="shared" si="22"/>
        <v>2085.8488143880254</v>
      </c>
      <c r="BP35" s="211">
        <f t="shared" si="22"/>
        <v>2071.0274114401109</v>
      </c>
      <c r="BQ35" s="211">
        <f t="shared" si="22"/>
        <v>2056.2060084921964</v>
      </c>
      <c r="BR35" s="211">
        <f t="shared" si="22"/>
        <v>2041.3846055442821</v>
      </c>
      <c r="BS35" s="211">
        <f t="shared" si="22"/>
        <v>2026.5632025963678</v>
      </c>
      <c r="BT35" s="211">
        <f t="shared" si="22"/>
        <v>2011.7417996484535</v>
      </c>
      <c r="BU35" s="211">
        <f t="shared" si="22"/>
        <v>1996.920396700539</v>
      </c>
      <c r="BV35" s="211">
        <f t="shared" si="22"/>
        <v>1982.0989937526247</v>
      </c>
      <c r="BW35" s="211">
        <f t="shared" si="22"/>
        <v>1967.2775908047104</v>
      </c>
      <c r="BX35" s="211">
        <f t="shared" si="23"/>
        <v>1952.4561878567959</v>
      </c>
      <c r="BY35" s="211">
        <f t="shared" si="23"/>
        <v>1937.6347849088816</v>
      </c>
      <c r="BZ35" s="211">
        <f t="shared" si="23"/>
        <v>1922.8133819609673</v>
      </c>
      <c r="CA35" s="211">
        <f t="shared" si="23"/>
        <v>1907.9919790130527</v>
      </c>
      <c r="CB35" s="211">
        <f t="shared" si="23"/>
        <v>1893.1705760651384</v>
      </c>
      <c r="CC35" s="211">
        <f t="shared" si="23"/>
        <v>1878.3491731172242</v>
      </c>
      <c r="CD35" s="211">
        <f t="shared" si="23"/>
        <v>1863.5277701693096</v>
      </c>
      <c r="CE35" s="211">
        <f t="shared" si="23"/>
        <v>1848.7063672213953</v>
      </c>
      <c r="CF35" s="211">
        <f t="shared" si="23"/>
        <v>1833.884964273481</v>
      </c>
      <c r="CG35" s="211">
        <f t="shared" si="23"/>
        <v>1819.0635613255665</v>
      </c>
      <c r="CH35" s="211">
        <f t="shared" si="24"/>
        <v>1804.2421583776522</v>
      </c>
      <c r="CI35" s="211">
        <f t="shared" si="24"/>
        <v>1718.5638930136574</v>
      </c>
      <c r="CJ35" s="211">
        <f t="shared" si="24"/>
        <v>1632.8856276496626</v>
      </c>
      <c r="CK35" s="211">
        <f t="shared" si="24"/>
        <v>1547.2073622856678</v>
      </c>
      <c r="CL35" s="211">
        <f t="shared" si="24"/>
        <v>1461.529096921673</v>
      </c>
      <c r="CM35" s="211">
        <f t="shared" si="24"/>
        <v>1375.8508315576785</v>
      </c>
      <c r="CN35" s="211">
        <f t="shared" si="24"/>
        <v>1290.1725661936837</v>
      </c>
      <c r="CO35" s="211">
        <f t="shared" si="24"/>
        <v>1204.4943008296889</v>
      </c>
      <c r="CP35" s="211">
        <f t="shared" si="24"/>
        <v>1118.8160354656941</v>
      </c>
      <c r="CQ35" s="211">
        <f t="shared" si="24"/>
        <v>1033.1377701016995</v>
      </c>
      <c r="CR35" s="211">
        <f t="shared" si="25"/>
        <v>947.45950473770461</v>
      </c>
      <c r="CS35" s="211">
        <f t="shared" si="25"/>
        <v>861.78123937370981</v>
      </c>
      <c r="CT35" s="211">
        <f t="shared" si="25"/>
        <v>776.10297400971513</v>
      </c>
      <c r="CU35" s="211">
        <f t="shared" si="25"/>
        <v>690.42470864572033</v>
      </c>
      <c r="CV35" s="211">
        <f t="shared" si="25"/>
        <v>604.74644328172553</v>
      </c>
      <c r="CW35" s="211">
        <f t="shared" si="25"/>
        <v>561.90731059972825</v>
      </c>
      <c r="CX35" s="211">
        <f t="shared" si="25"/>
        <v>561.90731059972825</v>
      </c>
      <c r="CY35" s="211">
        <f t="shared" si="25"/>
        <v>561.90731059972825</v>
      </c>
      <c r="CZ35" s="211">
        <f t="shared" si="25"/>
        <v>561.90731059972825</v>
      </c>
      <c r="DA35" s="211">
        <f t="shared" si="25"/>
        <v>561.90731059972825</v>
      </c>
    </row>
    <row r="36" spans="1:105">
      <c r="A36" s="202" t="str">
        <f>Income!A85</f>
        <v>Cash transfer - official</v>
      </c>
      <c r="B36" s="204">
        <f>Income!B85</f>
        <v>15840</v>
      </c>
      <c r="C36" s="204">
        <f>Income!C85</f>
        <v>32640</v>
      </c>
      <c r="D36" s="204">
        <f>Income!D85</f>
        <v>9600</v>
      </c>
      <c r="E36" s="204">
        <f>Income!E85</f>
        <v>13440</v>
      </c>
      <c r="F36" s="211">
        <f t="shared" si="16"/>
        <v>15840</v>
      </c>
      <c r="G36" s="211">
        <f t="shared" si="16"/>
        <v>15840</v>
      </c>
      <c r="H36" s="211">
        <f t="shared" si="16"/>
        <v>15840</v>
      </c>
      <c r="I36" s="211">
        <f t="shared" si="16"/>
        <v>15840</v>
      </c>
      <c r="J36" s="211">
        <f t="shared" si="16"/>
        <v>15840</v>
      </c>
      <c r="K36" s="211">
        <f t="shared" si="16"/>
        <v>15840</v>
      </c>
      <c r="L36" s="211">
        <f t="shared" si="16"/>
        <v>15840</v>
      </c>
      <c r="M36" s="211">
        <f t="shared" si="16"/>
        <v>15840</v>
      </c>
      <c r="N36" s="211">
        <f t="shared" si="16"/>
        <v>15840</v>
      </c>
      <c r="O36" s="211">
        <f t="shared" si="16"/>
        <v>15840</v>
      </c>
      <c r="P36" s="211">
        <f t="shared" si="16"/>
        <v>15840</v>
      </c>
      <c r="Q36" s="211">
        <f t="shared" si="16"/>
        <v>15840</v>
      </c>
      <c r="R36" s="211">
        <f t="shared" si="16"/>
        <v>15840</v>
      </c>
      <c r="S36" s="211">
        <f t="shared" si="16"/>
        <v>15840</v>
      </c>
      <c r="T36" s="211">
        <f t="shared" si="16"/>
        <v>15840</v>
      </c>
      <c r="U36" s="211">
        <f t="shared" si="16"/>
        <v>16076.619718309859</v>
      </c>
      <c r="V36" s="211">
        <f t="shared" si="17"/>
        <v>16549.859154929578</v>
      </c>
      <c r="W36" s="211">
        <f t="shared" si="17"/>
        <v>17023.098591549297</v>
      </c>
      <c r="X36" s="211">
        <f t="shared" si="17"/>
        <v>17496.338028169015</v>
      </c>
      <c r="Y36" s="211">
        <f t="shared" si="17"/>
        <v>17969.577464788734</v>
      </c>
      <c r="Z36" s="211">
        <f t="shared" si="17"/>
        <v>18442.816901408452</v>
      </c>
      <c r="AA36" s="211">
        <f t="shared" si="17"/>
        <v>18916.056338028171</v>
      </c>
      <c r="AB36" s="211">
        <f t="shared" si="17"/>
        <v>19389.29577464789</v>
      </c>
      <c r="AC36" s="211">
        <f t="shared" si="17"/>
        <v>19862.535211267605</v>
      </c>
      <c r="AD36" s="211">
        <f t="shared" si="17"/>
        <v>20335.774647887323</v>
      </c>
      <c r="AE36" s="211">
        <f t="shared" si="17"/>
        <v>20809.014084507042</v>
      </c>
      <c r="AF36" s="211">
        <f t="shared" si="18"/>
        <v>21282.25352112676</v>
      </c>
      <c r="AG36" s="211">
        <f t="shared" si="18"/>
        <v>21755.492957746479</v>
      </c>
      <c r="AH36" s="211">
        <f t="shared" si="18"/>
        <v>22228.732394366198</v>
      </c>
      <c r="AI36" s="211">
        <f t="shared" si="18"/>
        <v>22701.971830985916</v>
      </c>
      <c r="AJ36" s="211">
        <f t="shared" si="18"/>
        <v>23175.211267605635</v>
      </c>
      <c r="AK36" s="211">
        <f t="shared" si="18"/>
        <v>23648.450704225354</v>
      </c>
      <c r="AL36" s="211">
        <f t="shared" si="18"/>
        <v>24121.690140845072</v>
      </c>
      <c r="AM36" s="211">
        <f t="shared" si="18"/>
        <v>24594.929577464791</v>
      </c>
      <c r="AN36" s="211">
        <f t="shared" si="18"/>
        <v>25068.169014084509</v>
      </c>
      <c r="AO36" s="211">
        <f t="shared" si="18"/>
        <v>25541.408450704228</v>
      </c>
      <c r="AP36" s="211">
        <f t="shared" si="19"/>
        <v>26014.647887323943</v>
      </c>
      <c r="AQ36" s="211">
        <f t="shared" si="19"/>
        <v>26487.887323943662</v>
      </c>
      <c r="AR36" s="211">
        <f t="shared" si="19"/>
        <v>26961.12676056338</v>
      </c>
      <c r="AS36" s="211">
        <f t="shared" si="19"/>
        <v>27434.366197183099</v>
      </c>
      <c r="AT36" s="211">
        <f t="shared" si="19"/>
        <v>27907.605633802817</v>
      </c>
      <c r="AU36" s="211">
        <f t="shared" si="19"/>
        <v>28380.845070422536</v>
      </c>
      <c r="AV36" s="211">
        <f t="shared" si="19"/>
        <v>28854.084507042251</v>
      </c>
      <c r="AW36" s="211">
        <f t="shared" si="19"/>
        <v>29327.32394366197</v>
      </c>
      <c r="AX36" s="211">
        <f t="shared" si="19"/>
        <v>29800.563380281688</v>
      </c>
      <c r="AY36" s="211">
        <f t="shared" si="19"/>
        <v>30273.802816901407</v>
      </c>
      <c r="AZ36" s="211">
        <f t="shared" si="20"/>
        <v>30747.042253521126</v>
      </c>
      <c r="BA36" s="211">
        <f t="shared" si="20"/>
        <v>31220.281690140844</v>
      </c>
      <c r="BB36" s="211">
        <f t="shared" si="20"/>
        <v>31693.521126760563</v>
      </c>
      <c r="BC36" s="211">
        <f t="shared" si="20"/>
        <v>32166.760563380281</v>
      </c>
      <c r="BD36" s="211">
        <f t="shared" si="20"/>
        <v>32640</v>
      </c>
      <c r="BE36" s="211">
        <f t="shared" si="20"/>
        <v>31872</v>
      </c>
      <c r="BF36" s="211">
        <f t="shared" si="20"/>
        <v>31104</v>
      </c>
      <c r="BG36" s="211">
        <f t="shared" si="20"/>
        <v>30336</v>
      </c>
      <c r="BH36" s="211">
        <f t="shared" si="20"/>
        <v>29568</v>
      </c>
      <c r="BI36" s="211">
        <f t="shared" si="20"/>
        <v>28800</v>
      </c>
      <c r="BJ36" s="211">
        <f t="shared" si="21"/>
        <v>28032</v>
      </c>
      <c r="BK36" s="211">
        <f t="shared" si="21"/>
        <v>27264</v>
      </c>
      <c r="BL36" s="211">
        <f t="shared" si="21"/>
        <v>26496</v>
      </c>
      <c r="BM36" s="211">
        <f t="shared" si="21"/>
        <v>25728</v>
      </c>
      <c r="BN36" s="211">
        <f t="shared" si="21"/>
        <v>24960</v>
      </c>
      <c r="BO36" s="211">
        <f t="shared" si="21"/>
        <v>24192</v>
      </c>
      <c r="BP36" s="211">
        <f t="shared" si="21"/>
        <v>23424</v>
      </c>
      <c r="BQ36" s="211">
        <f t="shared" si="21"/>
        <v>22656</v>
      </c>
      <c r="BR36" s="211">
        <f t="shared" si="21"/>
        <v>21888</v>
      </c>
      <c r="BS36" s="211">
        <f t="shared" si="21"/>
        <v>21120</v>
      </c>
      <c r="BT36" s="211">
        <f t="shared" si="22"/>
        <v>20352</v>
      </c>
      <c r="BU36" s="211">
        <f t="shared" si="22"/>
        <v>19584</v>
      </c>
      <c r="BV36" s="211">
        <f t="shared" si="22"/>
        <v>18816</v>
      </c>
      <c r="BW36" s="211">
        <f t="shared" si="22"/>
        <v>18048</v>
      </c>
      <c r="BX36" s="211">
        <f t="shared" si="22"/>
        <v>17280</v>
      </c>
      <c r="BY36" s="211">
        <f t="shared" si="22"/>
        <v>16512</v>
      </c>
      <c r="BZ36" s="211">
        <f t="shared" si="22"/>
        <v>15744</v>
      </c>
      <c r="CA36" s="211">
        <f t="shared" si="22"/>
        <v>14976</v>
      </c>
      <c r="CB36" s="211">
        <f t="shared" si="22"/>
        <v>14208</v>
      </c>
      <c r="CC36" s="211">
        <f t="shared" si="22"/>
        <v>13440</v>
      </c>
      <c r="CD36" s="211">
        <f t="shared" si="23"/>
        <v>12672</v>
      </c>
      <c r="CE36" s="211">
        <f t="shared" si="23"/>
        <v>11904</v>
      </c>
      <c r="CF36" s="211">
        <f t="shared" si="23"/>
        <v>11136</v>
      </c>
      <c r="CG36" s="211">
        <f t="shared" si="23"/>
        <v>10368</v>
      </c>
      <c r="CH36" s="211">
        <f t="shared" si="23"/>
        <v>9600</v>
      </c>
      <c r="CI36" s="211">
        <f t="shared" si="23"/>
        <v>9864.8275862068967</v>
      </c>
      <c r="CJ36" s="211">
        <f t="shared" si="23"/>
        <v>10129.655172413793</v>
      </c>
      <c r="CK36" s="211">
        <f t="shared" si="23"/>
        <v>10394.48275862069</v>
      </c>
      <c r="CL36" s="211">
        <f t="shared" si="23"/>
        <v>10659.310344827587</v>
      </c>
      <c r="CM36" s="211">
        <f t="shared" si="23"/>
        <v>10924.137931034482</v>
      </c>
      <c r="CN36" s="211">
        <f t="shared" si="24"/>
        <v>11188.965517241379</v>
      </c>
      <c r="CO36" s="211">
        <f t="shared" si="24"/>
        <v>11453.793103448275</v>
      </c>
      <c r="CP36" s="211">
        <f t="shared" si="24"/>
        <v>11718.620689655172</v>
      </c>
      <c r="CQ36" s="211">
        <f t="shared" si="24"/>
        <v>11983.448275862069</v>
      </c>
      <c r="CR36" s="211">
        <f t="shared" si="24"/>
        <v>12248.275862068966</v>
      </c>
      <c r="CS36" s="211">
        <f t="shared" si="24"/>
        <v>12513.103448275862</v>
      </c>
      <c r="CT36" s="211">
        <f t="shared" si="24"/>
        <v>12777.931034482759</v>
      </c>
      <c r="CU36" s="211">
        <f t="shared" si="24"/>
        <v>13042.758620689656</v>
      </c>
      <c r="CV36" s="211">
        <f t="shared" si="24"/>
        <v>13307.586206896551</v>
      </c>
      <c r="CW36" s="211">
        <f t="shared" si="24"/>
        <v>13440</v>
      </c>
      <c r="CX36" s="211">
        <f t="shared" si="25"/>
        <v>13440</v>
      </c>
      <c r="CY36" s="211">
        <f t="shared" si="25"/>
        <v>13440</v>
      </c>
      <c r="CZ36" s="211">
        <f t="shared" si="25"/>
        <v>13440</v>
      </c>
      <c r="DA36" s="211">
        <f t="shared" si="25"/>
        <v>13440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850</v>
      </c>
      <c r="D37" s="204">
        <f>Income!D86</f>
        <v>1542.8571428571427</v>
      </c>
      <c r="E37" s="204">
        <f>Income!E86</f>
        <v>10560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11.971830985915537</v>
      </c>
      <c r="V37" s="211">
        <f t="shared" si="17"/>
        <v>35.915492957746523</v>
      </c>
      <c r="W37" s="211">
        <f t="shared" si="17"/>
        <v>59.859154929577507</v>
      </c>
      <c r="X37" s="211">
        <f t="shared" si="17"/>
        <v>83.802816901408491</v>
      </c>
      <c r="Y37" s="211">
        <f t="shared" si="17"/>
        <v>107.74647887323947</v>
      </c>
      <c r="Z37" s="211">
        <f t="shared" si="18"/>
        <v>131.69014084507049</v>
      </c>
      <c r="AA37" s="211">
        <f t="shared" si="18"/>
        <v>155.63380281690146</v>
      </c>
      <c r="AB37" s="211">
        <f t="shared" si="18"/>
        <v>179.57746478873244</v>
      </c>
      <c r="AC37" s="211">
        <f t="shared" si="18"/>
        <v>203.52112676056342</v>
      </c>
      <c r="AD37" s="211">
        <f t="shared" si="18"/>
        <v>227.46478873239442</v>
      </c>
      <c r="AE37" s="211">
        <f t="shared" si="18"/>
        <v>251.4084507042254</v>
      </c>
      <c r="AF37" s="211">
        <f t="shared" si="18"/>
        <v>275.35211267605638</v>
      </c>
      <c r="AG37" s="211">
        <f t="shared" si="18"/>
        <v>299.29577464788736</v>
      </c>
      <c r="AH37" s="211">
        <f t="shared" si="18"/>
        <v>323.23943661971833</v>
      </c>
      <c r="AI37" s="211">
        <f t="shared" si="18"/>
        <v>347.18309859154937</v>
      </c>
      <c r="AJ37" s="211">
        <f t="shared" si="19"/>
        <v>371.12676056338034</v>
      </c>
      <c r="AK37" s="211">
        <f t="shared" si="19"/>
        <v>395.07042253521126</v>
      </c>
      <c r="AL37" s="211">
        <f t="shared" si="19"/>
        <v>419.01408450704224</v>
      </c>
      <c r="AM37" s="211">
        <f t="shared" si="19"/>
        <v>442.95774647887322</v>
      </c>
      <c r="AN37" s="211">
        <f t="shared" si="19"/>
        <v>466.90140845070425</v>
      </c>
      <c r="AO37" s="211">
        <f t="shared" si="19"/>
        <v>490.84507042253523</v>
      </c>
      <c r="AP37" s="211">
        <f t="shared" si="19"/>
        <v>514.78873239436621</v>
      </c>
      <c r="AQ37" s="211">
        <f t="shared" si="19"/>
        <v>538.73239436619713</v>
      </c>
      <c r="AR37" s="211">
        <f t="shared" si="19"/>
        <v>562.67605633802816</v>
      </c>
      <c r="AS37" s="211">
        <f t="shared" si="19"/>
        <v>586.61971830985919</v>
      </c>
      <c r="AT37" s="211">
        <f t="shared" si="20"/>
        <v>610.56338028169012</v>
      </c>
      <c r="AU37" s="211">
        <f t="shared" si="20"/>
        <v>634.50704225352115</v>
      </c>
      <c r="AV37" s="211">
        <f t="shared" si="20"/>
        <v>658.45070422535207</v>
      </c>
      <c r="AW37" s="211">
        <f t="shared" si="20"/>
        <v>682.3943661971831</v>
      </c>
      <c r="AX37" s="211">
        <f t="shared" si="20"/>
        <v>706.33802816901414</v>
      </c>
      <c r="AY37" s="211">
        <f t="shared" si="20"/>
        <v>730.28169014084506</v>
      </c>
      <c r="AZ37" s="211">
        <f t="shared" si="20"/>
        <v>754.22535211267609</v>
      </c>
      <c r="BA37" s="211">
        <f t="shared" si="20"/>
        <v>778.16901408450701</v>
      </c>
      <c r="BB37" s="211">
        <f t="shared" si="20"/>
        <v>802.11267605633805</v>
      </c>
      <c r="BC37" s="211">
        <f t="shared" si="20"/>
        <v>826.05633802816897</v>
      </c>
      <c r="BD37" s="211">
        <f t="shared" si="21"/>
        <v>850</v>
      </c>
      <c r="BE37" s="211">
        <f t="shared" si="21"/>
        <v>873.09523809523807</v>
      </c>
      <c r="BF37" s="211">
        <f t="shared" si="21"/>
        <v>896.19047619047615</v>
      </c>
      <c r="BG37" s="211">
        <f t="shared" si="21"/>
        <v>919.28571428571422</v>
      </c>
      <c r="BH37" s="211">
        <f t="shared" si="21"/>
        <v>942.38095238095229</v>
      </c>
      <c r="BI37" s="211">
        <f t="shared" si="21"/>
        <v>965.47619047619048</v>
      </c>
      <c r="BJ37" s="211">
        <f t="shared" si="21"/>
        <v>988.57142857142856</v>
      </c>
      <c r="BK37" s="211">
        <f t="shared" si="21"/>
        <v>1011.6666666666666</v>
      </c>
      <c r="BL37" s="211">
        <f t="shared" si="21"/>
        <v>1034.7619047619046</v>
      </c>
      <c r="BM37" s="211">
        <f t="shared" si="21"/>
        <v>1057.8571428571429</v>
      </c>
      <c r="BN37" s="211">
        <f t="shared" si="22"/>
        <v>1080.952380952381</v>
      </c>
      <c r="BO37" s="211">
        <f t="shared" si="22"/>
        <v>1104.047619047619</v>
      </c>
      <c r="BP37" s="211">
        <f t="shared" si="22"/>
        <v>1127.1428571428571</v>
      </c>
      <c r="BQ37" s="211">
        <f t="shared" si="22"/>
        <v>1150.2380952380952</v>
      </c>
      <c r="BR37" s="211">
        <f t="shared" si="22"/>
        <v>1173.3333333333333</v>
      </c>
      <c r="BS37" s="211">
        <f t="shared" si="22"/>
        <v>1196.4285714285713</v>
      </c>
      <c r="BT37" s="211">
        <f t="shared" si="22"/>
        <v>1219.5238095238094</v>
      </c>
      <c r="BU37" s="211">
        <f t="shared" si="22"/>
        <v>1242.6190476190475</v>
      </c>
      <c r="BV37" s="211">
        <f t="shared" si="22"/>
        <v>1265.7142857142856</v>
      </c>
      <c r="BW37" s="211">
        <f t="shared" si="22"/>
        <v>1288.8095238095236</v>
      </c>
      <c r="BX37" s="211">
        <f t="shared" si="23"/>
        <v>1311.9047619047617</v>
      </c>
      <c r="BY37" s="211">
        <f t="shared" si="23"/>
        <v>1335</v>
      </c>
      <c r="BZ37" s="211">
        <f t="shared" si="23"/>
        <v>1358.0952380952378</v>
      </c>
      <c r="CA37" s="211">
        <f t="shared" si="23"/>
        <v>1381.1904761904761</v>
      </c>
      <c r="CB37" s="211">
        <f t="shared" si="23"/>
        <v>1404.2857142857142</v>
      </c>
      <c r="CC37" s="211">
        <f t="shared" si="23"/>
        <v>1427.3809523809523</v>
      </c>
      <c r="CD37" s="211">
        <f t="shared" si="23"/>
        <v>1450.4761904761904</v>
      </c>
      <c r="CE37" s="211">
        <f t="shared" si="23"/>
        <v>1473.5714285714284</v>
      </c>
      <c r="CF37" s="211">
        <f t="shared" si="23"/>
        <v>1496.6666666666665</v>
      </c>
      <c r="CG37" s="211">
        <f t="shared" si="23"/>
        <v>1519.7619047619046</v>
      </c>
      <c r="CH37" s="211">
        <f t="shared" si="24"/>
        <v>1542.8571428571427</v>
      </c>
      <c r="CI37" s="211">
        <f t="shared" si="24"/>
        <v>2164.7290640394085</v>
      </c>
      <c r="CJ37" s="211">
        <f t="shared" si="24"/>
        <v>2786.6009852216748</v>
      </c>
      <c r="CK37" s="211">
        <f t="shared" si="24"/>
        <v>3408.4729064039407</v>
      </c>
      <c r="CL37" s="211">
        <f t="shared" si="24"/>
        <v>4030.3448275862065</v>
      </c>
      <c r="CM37" s="211">
        <f t="shared" si="24"/>
        <v>4652.2167487684728</v>
      </c>
      <c r="CN37" s="211">
        <f t="shared" si="24"/>
        <v>5274.0886699507391</v>
      </c>
      <c r="CO37" s="211">
        <f t="shared" si="24"/>
        <v>5895.9605911330054</v>
      </c>
      <c r="CP37" s="211">
        <f t="shared" si="24"/>
        <v>6517.8325123152699</v>
      </c>
      <c r="CQ37" s="211">
        <f t="shared" si="24"/>
        <v>7139.7044334975362</v>
      </c>
      <c r="CR37" s="211">
        <f t="shared" si="25"/>
        <v>7761.5763546798025</v>
      </c>
      <c r="CS37" s="211">
        <f t="shared" si="25"/>
        <v>8383.4482758620688</v>
      </c>
      <c r="CT37" s="211">
        <f t="shared" si="25"/>
        <v>9005.3201970443351</v>
      </c>
      <c r="CU37" s="211">
        <f t="shared" si="25"/>
        <v>9627.1921182266015</v>
      </c>
      <c r="CV37" s="211">
        <f t="shared" si="25"/>
        <v>10249.064039408868</v>
      </c>
      <c r="CW37" s="211">
        <f t="shared" si="25"/>
        <v>10560</v>
      </c>
      <c r="CX37" s="211">
        <f t="shared" si="25"/>
        <v>10560</v>
      </c>
      <c r="CY37" s="211">
        <f t="shared" si="25"/>
        <v>10560</v>
      </c>
      <c r="CZ37" s="211">
        <f t="shared" si="25"/>
        <v>10560</v>
      </c>
      <c r="DA37" s="211">
        <f t="shared" si="25"/>
        <v>10560</v>
      </c>
    </row>
    <row r="38" spans="1:105">
      <c r="A38" s="202" t="str">
        <f>Income!A88</f>
        <v>TOTAL</v>
      </c>
      <c r="B38" s="204">
        <f>Income!B88</f>
        <v>34517.647180011802</v>
      </c>
      <c r="C38" s="204">
        <f>Income!C88</f>
        <v>46452.889436701531</v>
      </c>
      <c r="D38" s="204">
        <f>Income!D88</f>
        <v>151396.27261551778</v>
      </c>
      <c r="E38" s="204">
        <f>Income!E88</f>
        <v>348318.32498387439</v>
      </c>
      <c r="F38" s="205">
        <f t="shared" ref="F38:AK38" si="26">SUM(F25:F37)</f>
        <v>27317.647180011798</v>
      </c>
      <c r="G38" s="205">
        <f t="shared" si="26"/>
        <v>27317.647180011798</v>
      </c>
      <c r="H38" s="205">
        <f t="shared" si="26"/>
        <v>27317.647180011798</v>
      </c>
      <c r="I38" s="205">
        <f t="shared" si="26"/>
        <v>27317.647180011798</v>
      </c>
      <c r="J38" s="205">
        <f t="shared" si="26"/>
        <v>27317.647180011798</v>
      </c>
      <c r="K38" s="205">
        <f t="shared" si="26"/>
        <v>27317.647180011798</v>
      </c>
      <c r="L38" s="205">
        <f t="shared" si="26"/>
        <v>27317.647180011798</v>
      </c>
      <c r="M38" s="205">
        <f t="shared" si="26"/>
        <v>27317.647180011798</v>
      </c>
      <c r="N38" s="205">
        <f t="shared" si="26"/>
        <v>27317.647180011798</v>
      </c>
      <c r="O38" s="205">
        <f t="shared" si="26"/>
        <v>27317.647180011798</v>
      </c>
      <c r="P38" s="205">
        <f t="shared" si="26"/>
        <v>27317.647180011798</v>
      </c>
      <c r="Q38" s="205">
        <f t="shared" si="26"/>
        <v>27317.647180011798</v>
      </c>
      <c r="R38" s="205">
        <f t="shared" si="26"/>
        <v>27317.647180011798</v>
      </c>
      <c r="S38" s="205">
        <f t="shared" si="26"/>
        <v>27317.647180011798</v>
      </c>
      <c r="T38" s="205">
        <f t="shared" si="26"/>
        <v>27317.647180011798</v>
      </c>
      <c r="U38" s="205">
        <f t="shared" si="26"/>
        <v>27554.749183627144</v>
      </c>
      <c r="V38" s="205">
        <f t="shared" si="26"/>
        <v>28028.953190857839</v>
      </c>
      <c r="W38" s="205">
        <f t="shared" si="26"/>
        <v>28503.157198088538</v>
      </c>
      <c r="X38" s="205">
        <f t="shared" si="26"/>
        <v>28977.361205319237</v>
      </c>
      <c r="Y38" s="205">
        <f t="shared" si="26"/>
        <v>29451.565212549933</v>
      </c>
      <c r="Z38" s="205">
        <f t="shared" si="26"/>
        <v>29925.769219780632</v>
      </c>
      <c r="AA38" s="205">
        <f t="shared" si="26"/>
        <v>30399.973227011327</v>
      </c>
      <c r="AB38" s="205">
        <f t="shared" si="26"/>
        <v>30874.177234242026</v>
      </c>
      <c r="AC38" s="205">
        <f t="shared" si="26"/>
        <v>31348.381241472718</v>
      </c>
      <c r="AD38" s="205">
        <f t="shared" si="26"/>
        <v>31822.585248703417</v>
      </c>
      <c r="AE38" s="205">
        <f t="shared" si="26"/>
        <v>32296.789255934113</v>
      </c>
      <c r="AF38" s="205">
        <f t="shared" si="26"/>
        <v>32770.993263164812</v>
      </c>
      <c r="AG38" s="205">
        <f t="shared" si="26"/>
        <v>33245.197270395503</v>
      </c>
      <c r="AH38" s="205">
        <f t="shared" si="26"/>
        <v>33719.401277626202</v>
      </c>
      <c r="AI38" s="205">
        <f t="shared" si="26"/>
        <v>34193.605284856902</v>
      </c>
      <c r="AJ38" s="205">
        <f t="shared" si="26"/>
        <v>34667.809292087601</v>
      </c>
      <c r="AK38" s="205">
        <f t="shared" si="26"/>
        <v>35142.013299318292</v>
      </c>
      <c r="AL38" s="205">
        <f t="shared" ref="AL38:BQ38" si="27">SUM(AL25:AL37)</f>
        <v>35616.217306548991</v>
      </c>
      <c r="AM38" s="205">
        <f t="shared" si="27"/>
        <v>36090.421313779691</v>
      </c>
      <c r="AN38" s="205">
        <f t="shared" si="27"/>
        <v>36564.62532101039</v>
      </c>
      <c r="AO38" s="205">
        <f t="shared" si="27"/>
        <v>37038.829328241081</v>
      </c>
      <c r="AP38" s="205">
        <f t="shared" si="27"/>
        <v>37513.033335471773</v>
      </c>
      <c r="AQ38" s="205">
        <f t="shared" si="27"/>
        <v>37987.237342702472</v>
      </c>
      <c r="AR38" s="205">
        <f t="shared" si="27"/>
        <v>38461.441349933171</v>
      </c>
      <c r="AS38" s="205">
        <f t="shared" si="27"/>
        <v>38935.645357163863</v>
      </c>
      <c r="AT38" s="205">
        <f t="shared" si="27"/>
        <v>39409.849364394562</v>
      </c>
      <c r="AU38" s="205">
        <f t="shared" si="27"/>
        <v>39884.053371625261</v>
      </c>
      <c r="AV38" s="205">
        <f t="shared" si="27"/>
        <v>40358.257378855953</v>
      </c>
      <c r="AW38" s="205">
        <f t="shared" si="27"/>
        <v>40832.461386086652</v>
      </c>
      <c r="AX38" s="205">
        <f t="shared" si="27"/>
        <v>41306.665393317344</v>
      </c>
      <c r="AY38" s="205">
        <f t="shared" si="27"/>
        <v>41780.869400548043</v>
      </c>
      <c r="AZ38" s="205">
        <f t="shared" si="27"/>
        <v>42255.073407778742</v>
      </c>
      <c r="BA38" s="205">
        <f t="shared" si="27"/>
        <v>42729.277415009441</v>
      </c>
      <c r="BB38" s="205">
        <f t="shared" si="27"/>
        <v>43203.481422240133</v>
      </c>
      <c r="BC38" s="205">
        <f t="shared" si="27"/>
        <v>43677.685429470832</v>
      </c>
      <c r="BD38" s="205">
        <f t="shared" si="27"/>
        <v>44151.889436701531</v>
      </c>
      <c r="BE38" s="205">
        <f t="shared" si="27"/>
        <v>47631.464114090639</v>
      </c>
      <c r="BF38" s="205">
        <f t="shared" si="27"/>
        <v>51111.038791479747</v>
      </c>
      <c r="BG38" s="205">
        <f t="shared" si="27"/>
        <v>54590.613468868869</v>
      </c>
      <c r="BH38" s="205">
        <f t="shared" si="27"/>
        <v>58070.188146257984</v>
      </c>
      <c r="BI38" s="205">
        <f t="shared" si="27"/>
        <v>61549.762823647099</v>
      </c>
      <c r="BJ38" s="205">
        <f t="shared" si="27"/>
        <v>65029.337501036207</v>
      </c>
      <c r="BK38" s="205">
        <f t="shared" si="27"/>
        <v>68508.912178425337</v>
      </c>
      <c r="BL38" s="205">
        <f t="shared" si="27"/>
        <v>71988.486855814437</v>
      </c>
      <c r="BM38" s="205">
        <f t="shared" si="27"/>
        <v>75468.061533203552</v>
      </c>
      <c r="BN38" s="205">
        <f t="shared" si="27"/>
        <v>78947.636210592667</v>
      </c>
      <c r="BO38" s="205">
        <f t="shared" si="27"/>
        <v>82427.210887981768</v>
      </c>
      <c r="BP38" s="205">
        <f t="shared" si="27"/>
        <v>85906.785565370883</v>
      </c>
      <c r="BQ38" s="205">
        <f t="shared" si="27"/>
        <v>89386.360242759998</v>
      </c>
      <c r="BR38" s="205">
        <f t="shared" ref="BR38:CW38" si="28">SUM(BR25:BR37)</f>
        <v>92865.934920149113</v>
      </c>
      <c r="BS38" s="205">
        <f t="shared" si="28"/>
        <v>96345.509597538228</v>
      </c>
      <c r="BT38" s="205">
        <f t="shared" si="28"/>
        <v>99825.084274927343</v>
      </c>
      <c r="BU38" s="205">
        <f t="shared" si="28"/>
        <v>103304.65895231646</v>
      </c>
      <c r="BV38" s="205">
        <f t="shared" si="28"/>
        <v>106784.23362970556</v>
      </c>
      <c r="BW38" s="205">
        <f t="shared" si="28"/>
        <v>110263.80830709469</v>
      </c>
      <c r="BX38" s="205">
        <f t="shared" si="28"/>
        <v>113743.3829844838</v>
      </c>
      <c r="BY38" s="205">
        <f t="shared" si="28"/>
        <v>117222.9576618729</v>
      </c>
      <c r="BZ38" s="205">
        <f t="shared" si="28"/>
        <v>120702.53233926202</v>
      </c>
      <c r="CA38" s="205">
        <f t="shared" si="28"/>
        <v>124182.10701665112</v>
      </c>
      <c r="CB38" s="205">
        <f t="shared" si="28"/>
        <v>127661.68169404024</v>
      </c>
      <c r="CC38" s="205">
        <f t="shared" si="28"/>
        <v>131141.25637142936</v>
      </c>
      <c r="CD38" s="205">
        <f t="shared" si="28"/>
        <v>134620.83104881848</v>
      </c>
      <c r="CE38" s="205">
        <f t="shared" si="28"/>
        <v>138100.40572620759</v>
      </c>
      <c r="CF38" s="205">
        <f t="shared" si="28"/>
        <v>141579.98040359668</v>
      </c>
      <c r="CG38" s="205">
        <f t="shared" si="28"/>
        <v>145059.5550809858</v>
      </c>
      <c r="CH38" s="205">
        <f t="shared" si="28"/>
        <v>148539.12975837491</v>
      </c>
      <c r="CI38" s="205">
        <f t="shared" si="28"/>
        <v>162317.005291168</v>
      </c>
      <c r="CJ38" s="205">
        <f t="shared" si="28"/>
        <v>176094.88082396108</v>
      </c>
      <c r="CK38" s="205">
        <f t="shared" si="28"/>
        <v>189872.75635675414</v>
      </c>
      <c r="CL38" s="205">
        <f t="shared" si="28"/>
        <v>203650.63188954719</v>
      </c>
      <c r="CM38" s="205">
        <f t="shared" si="28"/>
        <v>217428.50742234028</v>
      </c>
      <c r="CN38" s="205">
        <f t="shared" si="28"/>
        <v>231206.38295513333</v>
      </c>
      <c r="CO38" s="205">
        <f t="shared" si="28"/>
        <v>244984.25848792636</v>
      </c>
      <c r="CP38" s="205">
        <f t="shared" si="28"/>
        <v>258762.13402071944</v>
      </c>
      <c r="CQ38" s="205">
        <f t="shared" si="28"/>
        <v>272540.00955351256</v>
      </c>
      <c r="CR38" s="205">
        <f t="shared" si="28"/>
        <v>286317.88508630561</v>
      </c>
      <c r="CS38" s="205">
        <f t="shared" si="28"/>
        <v>300095.76061909873</v>
      </c>
      <c r="CT38" s="205">
        <f t="shared" si="28"/>
        <v>313873.63615189178</v>
      </c>
      <c r="CU38" s="205">
        <f t="shared" si="28"/>
        <v>327651.51168468484</v>
      </c>
      <c r="CV38" s="205">
        <f t="shared" si="28"/>
        <v>341429.38721747784</v>
      </c>
      <c r="CW38" s="205">
        <f t="shared" si="28"/>
        <v>348318.32498387439</v>
      </c>
      <c r="CX38" s="205">
        <f>SUM(CX25:CX37)</f>
        <v>348318.32498387439</v>
      </c>
      <c r="CY38" s="205">
        <f>SUM(CY25:CY37)</f>
        <v>348318.32498387439</v>
      </c>
      <c r="CZ38" s="205">
        <f>SUM(CZ25:CZ37)</f>
        <v>348318.32498387439</v>
      </c>
      <c r="DA38" s="205">
        <f>SUM(DA25:DA37)</f>
        <v>348318.32498387439</v>
      </c>
    </row>
    <row r="39" spans="1:105">
      <c r="A39" s="202" t="str">
        <f>Income!A89</f>
        <v>Food Poverty line</v>
      </c>
      <c r="B39" s="204">
        <f>Income!B89</f>
        <v>21342.094673659954</v>
      </c>
      <c r="C39" s="204">
        <f>Income!C89</f>
        <v>21342.094673659954</v>
      </c>
      <c r="D39" s="204">
        <f>Income!D89</f>
        <v>21342.094673659951</v>
      </c>
      <c r="E39" s="204">
        <f>Income!E89</f>
        <v>21342.094673659954</v>
      </c>
      <c r="F39" s="205">
        <f t="shared" ref="F39:U39" si="29">IF(F$2&lt;=($B$2+$C$2+$D$2),IF(F$2&lt;=($B$2+$C$2),IF(F$2&lt;=$B$2,$B39,$C39),$D39),$E39)</f>
        <v>21342.094673659954</v>
      </c>
      <c r="G39" s="205">
        <f t="shared" si="29"/>
        <v>21342.094673659954</v>
      </c>
      <c r="H39" s="205">
        <f t="shared" si="29"/>
        <v>21342.094673659954</v>
      </c>
      <c r="I39" s="205">
        <f t="shared" si="29"/>
        <v>21342.094673659954</v>
      </c>
      <c r="J39" s="205">
        <f t="shared" si="29"/>
        <v>21342.094673659954</v>
      </c>
      <c r="K39" s="205">
        <f t="shared" si="29"/>
        <v>21342.094673659954</v>
      </c>
      <c r="L39" s="205">
        <f t="shared" si="29"/>
        <v>21342.094673659954</v>
      </c>
      <c r="M39" s="205">
        <f t="shared" si="29"/>
        <v>21342.094673659954</v>
      </c>
      <c r="N39" s="205">
        <f t="shared" si="29"/>
        <v>21342.094673659954</v>
      </c>
      <c r="O39" s="205">
        <f t="shared" si="29"/>
        <v>21342.094673659954</v>
      </c>
      <c r="P39" s="205">
        <f t="shared" si="29"/>
        <v>21342.094673659954</v>
      </c>
      <c r="Q39" s="205">
        <f t="shared" si="29"/>
        <v>21342.094673659954</v>
      </c>
      <c r="R39" s="205">
        <f t="shared" si="29"/>
        <v>21342.094673659954</v>
      </c>
      <c r="S39" s="205">
        <f t="shared" si="29"/>
        <v>21342.094673659954</v>
      </c>
      <c r="T39" s="205">
        <f t="shared" si="29"/>
        <v>21342.094673659954</v>
      </c>
      <c r="U39" s="205">
        <f t="shared" si="29"/>
        <v>21342.094673659954</v>
      </c>
      <c r="V39" s="205">
        <f t="shared" ref="V39:AK40" si="30">IF(V$2&lt;=($B$2+$C$2+$D$2),IF(V$2&lt;=($B$2+$C$2),IF(V$2&lt;=$B$2,$B39,$C39),$D39),$E39)</f>
        <v>21342.094673659954</v>
      </c>
      <c r="W39" s="205">
        <f t="shared" si="30"/>
        <v>21342.094673659954</v>
      </c>
      <c r="X39" s="205">
        <f t="shared" si="30"/>
        <v>21342.094673659954</v>
      </c>
      <c r="Y39" s="205">
        <f t="shared" si="30"/>
        <v>21342.094673659954</v>
      </c>
      <c r="Z39" s="205">
        <f t="shared" si="30"/>
        <v>21342.094673659954</v>
      </c>
      <c r="AA39" s="205">
        <f t="shared" si="30"/>
        <v>21342.094673659954</v>
      </c>
      <c r="AB39" s="205">
        <f t="shared" si="30"/>
        <v>21342.094673659954</v>
      </c>
      <c r="AC39" s="205">
        <f t="shared" si="30"/>
        <v>21342.094673659954</v>
      </c>
      <c r="AD39" s="205">
        <f t="shared" si="30"/>
        <v>21342.094673659954</v>
      </c>
      <c r="AE39" s="205">
        <f t="shared" si="30"/>
        <v>21342.094673659954</v>
      </c>
      <c r="AF39" s="205">
        <f t="shared" si="30"/>
        <v>21342.094673659954</v>
      </c>
      <c r="AG39" s="205">
        <f t="shared" si="30"/>
        <v>21342.094673659954</v>
      </c>
      <c r="AH39" s="205">
        <f t="shared" si="30"/>
        <v>21342.094673659954</v>
      </c>
      <c r="AI39" s="205">
        <f t="shared" si="30"/>
        <v>21342.094673659954</v>
      </c>
      <c r="AJ39" s="205">
        <f t="shared" si="30"/>
        <v>21342.094673659954</v>
      </c>
      <c r="AK39" s="205">
        <f t="shared" si="30"/>
        <v>21342.094673659954</v>
      </c>
      <c r="AL39" s="205">
        <f t="shared" ref="AL39:BA40" si="31">IF(AL$2&lt;=($B$2+$C$2+$D$2),IF(AL$2&lt;=($B$2+$C$2),IF(AL$2&lt;=$B$2,$B39,$C39),$D39),$E39)</f>
        <v>21342.094673659954</v>
      </c>
      <c r="AM39" s="205">
        <f t="shared" si="31"/>
        <v>21342.094673659954</v>
      </c>
      <c r="AN39" s="205">
        <f t="shared" si="31"/>
        <v>21342.094673659954</v>
      </c>
      <c r="AO39" s="205">
        <f t="shared" si="31"/>
        <v>21342.094673659954</v>
      </c>
      <c r="AP39" s="205">
        <f t="shared" si="31"/>
        <v>21342.094673659954</v>
      </c>
      <c r="AQ39" s="205">
        <f t="shared" si="31"/>
        <v>21342.094673659954</v>
      </c>
      <c r="AR39" s="205">
        <f t="shared" si="31"/>
        <v>21342.094673659954</v>
      </c>
      <c r="AS39" s="205">
        <f t="shared" si="31"/>
        <v>21342.094673659954</v>
      </c>
      <c r="AT39" s="205">
        <f t="shared" si="31"/>
        <v>21342.094673659954</v>
      </c>
      <c r="AU39" s="205">
        <f t="shared" si="31"/>
        <v>21342.094673659954</v>
      </c>
      <c r="AV39" s="205">
        <f t="shared" si="31"/>
        <v>21342.094673659954</v>
      </c>
      <c r="AW39" s="205">
        <f t="shared" si="31"/>
        <v>21342.094673659954</v>
      </c>
      <c r="AX39" s="205">
        <f t="shared" si="31"/>
        <v>21342.094673659954</v>
      </c>
      <c r="AY39" s="205">
        <f t="shared" si="31"/>
        <v>21342.094673659954</v>
      </c>
      <c r="AZ39" s="205">
        <f t="shared" si="31"/>
        <v>21342.094673659954</v>
      </c>
      <c r="BA39" s="205">
        <f t="shared" si="31"/>
        <v>21342.094673659954</v>
      </c>
      <c r="BB39" s="205">
        <f t="shared" ref="BB39:CD40" si="32">IF(BB$2&lt;=($B$2+$C$2+$D$2),IF(BB$2&lt;=($B$2+$C$2),IF(BB$2&lt;=$B$2,$B39,$C39),$D39),$E39)</f>
        <v>21342.094673659954</v>
      </c>
      <c r="BC39" s="205">
        <f t="shared" si="32"/>
        <v>21342.094673659954</v>
      </c>
      <c r="BD39" s="205">
        <f t="shared" si="32"/>
        <v>21342.094673659954</v>
      </c>
      <c r="BE39" s="205">
        <f t="shared" si="32"/>
        <v>21342.094673659954</v>
      </c>
      <c r="BF39" s="205">
        <f t="shared" si="32"/>
        <v>21342.094673659954</v>
      </c>
      <c r="BG39" s="205">
        <f t="shared" si="32"/>
        <v>21342.094673659954</v>
      </c>
      <c r="BH39" s="205">
        <f t="shared" si="32"/>
        <v>21342.094673659954</v>
      </c>
      <c r="BI39" s="205">
        <f t="shared" si="32"/>
        <v>21342.094673659954</v>
      </c>
      <c r="BJ39" s="205">
        <f t="shared" si="32"/>
        <v>21342.094673659954</v>
      </c>
      <c r="BK39" s="205">
        <f t="shared" si="32"/>
        <v>21342.094673659954</v>
      </c>
      <c r="BL39" s="205">
        <f t="shared" si="32"/>
        <v>21342.094673659954</v>
      </c>
      <c r="BM39" s="205">
        <f t="shared" si="32"/>
        <v>21342.094673659954</v>
      </c>
      <c r="BN39" s="205">
        <f t="shared" si="32"/>
        <v>21342.094673659954</v>
      </c>
      <c r="BO39" s="205">
        <f t="shared" si="32"/>
        <v>21342.094673659954</v>
      </c>
      <c r="BP39" s="205">
        <f t="shared" si="32"/>
        <v>21342.094673659954</v>
      </c>
      <c r="BQ39" s="205">
        <f t="shared" si="32"/>
        <v>21342.094673659954</v>
      </c>
      <c r="BR39" s="205">
        <f t="shared" si="32"/>
        <v>21342.094673659954</v>
      </c>
      <c r="BS39" s="205">
        <f t="shared" si="32"/>
        <v>21342.094673659954</v>
      </c>
      <c r="BT39" s="205">
        <f t="shared" si="32"/>
        <v>21342.094673659954</v>
      </c>
      <c r="BU39" s="205">
        <f t="shared" si="32"/>
        <v>21342.094673659954</v>
      </c>
      <c r="BV39" s="205">
        <f t="shared" si="32"/>
        <v>21342.094673659954</v>
      </c>
      <c r="BW39" s="205">
        <f t="shared" si="32"/>
        <v>21342.094673659954</v>
      </c>
      <c r="BX39" s="205">
        <f t="shared" si="32"/>
        <v>21342.094673659954</v>
      </c>
      <c r="BY39" s="205">
        <f t="shared" si="32"/>
        <v>21342.094673659951</v>
      </c>
      <c r="BZ39" s="205">
        <f t="shared" si="32"/>
        <v>21342.094673659951</v>
      </c>
      <c r="CA39" s="205">
        <f t="shared" si="32"/>
        <v>21342.094673659951</v>
      </c>
      <c r="CB39" s="205">
        <f t="shared" si="32"/>
        <v>21342.094673659951</v>
      </c>
      <c r="CC39" s="205">
        <f t="shared" si="32"/>
        <v>21342.094673659951</v>
      </c>
      <c r="CD39" s="205">
        <f t="shared" si="32"/>
        <v>21342.094673659951</v>
      </c>
      <c r="CE39" s="205">
        <f t="shared" ref="CE39:CR40" si="33">IF(CE$2&lt;=($B$2+$C$2+$D$2),IF(CE$2&lt;=($B$2+$C$2),IF(CE$2&lt;=$B$2,$B39,$C39),$D39),$E39)</f>
        <v>21342.094673659951</v>
      </c>
      <c r="CF39" s="205">
        <f t="shared" si="33"/>
        <v>21342.094673659951</v>
      </c>
      <c r="CG39" s="205">
        <f t="shared" si="33"/>
        <v>21342.094673659951</v>
      </c>
      <c r="CH39" s="205">
        <f t="shared" si="33"/>
        <v>21342.094673659951</v>
      </c>
      <c r="CI39" s="205">
        <f t="shared" si="33"/>
        <v>21342.094673659951</v>
      </c>
      <c r="CJ39" s="205">
        <f t="shared" si="33"/>
        <v>21342.094673659951</v>
      </c>
      <c r="CK39" s="205">
        <f t="shared" si="33"/>
        <v>21342.094673659951</v>
      </c>
      <c r="CL39" s="205">
        <f t="shared" si="33"/>
        <v>21342.094673659951</v>
      </c>
      <c r="CM39" s="205">
        <f t="shared" si="33"/>
        <v>21342.094673659951</v>
      </c>
      <c r="CN39" s="205">
        <f t="shared" si="33"/>
        <v>21342.094673659951</v>
      </c>
      <c r="CO39" s="205">
        <f t="shared" si="33"/>
        <v>21342.094673659951</v>
      </c>
      <c r="CP39" s="205">
        <f t="shared" si="33"/>
        <v>21342.094673659951</v>
      </c>
      <c r="CQ39" s="205">
        <f t="shared" si="33"/>
        <v>21342.094673659954</v>
      </c>
      <c r="CR39" s="205">
        <f t="shared" si="33"/>
        <v>21342.094673659954</v>
      </c>
      <c r="CS39" s="205">
        <f t="shared" ref="CS39:DA40" si="34">IF(CS$2&lt;=($B$2+$C$2+$D$2),IF(CS$2&lt;=($B$2+$C$2),IF(CS$2&lt;=$B$2,$B39,$C39),$D39),$E39)</f>
        <v>21342.094673659954</v>
      </c>
      <c r="CT39" s="205">
        <f t="shared" si="34"/>
        <v>21342.094673659954</v>
      </c>
      <c r="CU39" s="205">
        <f t="shared" si="34"/>
        <v>21342.094673659954</v>
      </c>
      <c r="CV39" s="205">
        <f t="shared" si="34"/>
        <v>21342.094673659954</v>
      </c>
      <c r="CW39" s="205">
        <f t="shared" si="34"/>
        <v>21342.094673659954</v>
      </c>
      <c r="CX39" s="205">
        <f t="shared" si="34"/>
        <v>21342.094673659954</v>
      </c>
      <c r="CY39" s="205">
        <f t="shared" si="34"/>
        <v>21342.094673659954</v>
      </c>
      <c r="CZ39" s="205">
        <f t="shared" si="34"/>
        <v>21342.094673659954</v>
      </c>
      <c r="DA39" s="205">
        <f t="shared" si="34"/>
        <v>21342.094673659954</v>
      </c>
    </row>
    <row r="40" spans="1:105">
      <c r="A40" s="202" t="str">
        <f>Income!A90</f>
        <v>Lower Bound Poverty line</v>
      </c>
      <c r="B40" s="204">
        <f>Income!B90</f>
        <v>35260.761340326622</v>
      </c>
      <c r="C40" s="204">
        <f>Income!C90</f>
        <v>35260.761340326622</v>
      </c>
      <c r="D40" s="204">
        <f>Income!D90</f>
        <v>35260.761340326622</v>
      </c>
      <c r="E40" s="204">
        <f>Income!E90</f>
        <v>35260.761340326622</v>
      </c>
      <c r="F40" s="205">
        <f t="shared" ref="F40:U40" si="35">IF(F$2&lt;=($B$2+$C$2+$D$2),IF(F$2&lt;=($B$2+$C$2),IF(F$2&lt;=$B$2,$B40,$C40),$D40),$E40)</f>
        <v>35260.761340326622</v>
      </c>
      <c r="G40" s="205">
        <f t="shared" si="35"/>
        <v>35260.761340326622</v>
      </c>
      <c r="H40" s="205">
        <f t="shared" si="35"/>
        <v>35260.761340326622</v>
      </c>
      <c r="I40" s="205">
        <f t="shared" si="35"/>
        <v>35260.761340326622</v>
      </c>
      <c r="J40" s="205">
        <f t="shared" si="35"/>
        <v>35260.761340326622</v>
      </c>
      <c r="K40" s="205">
        <f t="shared" si="35"/>
        <v>35260.761340326622</v>
      </c>
      <c r="L40" s="205">
        <f t="shared" si="35"/>
        <v>35260.761340326622</v>
      </c>
      <c r="M40" s="205">
        <f t="shared" si="35"/>
        <v>35260.761340326622</v>
      </c>
      <c r="N40" s="205">
        <f t="shared" si="35"/>
        <v>35260.761340326622</v>
      </c>
      <c r="O40" s="205">
        <f t="shared" si="35"/>
        <v>35260.761340326622</v>
      </c>
      <c r="P40" s="205">
        <f t="shared" si="35"/>
        <v>35260.761340326622</v>
      </c>
      <c r="Q40" s="205">
        <f t="shared" si="35"/>
        <v>35260.761340326622</v>
      </c>
      <c r="R40" s="205">
        <f t="shared" si="35"/>
        <v>35260.761340326622</v>
      </c>
      <c r="S40" s="205">
        <f t="shared" si="35"/>
        <v>35260.761340326622</v>
      </c>
      <c r="T40" s="205">
        <f t="shared" si="35"/>
        <v>35260.761340326622</v>
      </c>
      <c r="U40" s="205">
        <f t="shared" si="35"/>
        <v>35260.761340326622</v>
      </c>
      <c r="V40" s="205">
        <f t="shared" si="30"/>
        <v>35260.761340326622</v>
      </c>
      <c r="W40" s="205">
        <f t="shared" si="30"/>
        <v>35260.761340326622</v>
      </c>
      <c r="X40" s="205">
        <f t="shared" si="30"/>
        <v>35260.761340326622</v>
      </c>
      <c r="Y40" s="205">
        <f t="shared" si="30"/>
        <v>35260.761340326622</v>
      </c>
      <c r="Z40" s="205">
        <f t="shared" si="30"/>
        <v>35260.761340326622</v>
      </c>
      <c r="AA40" s="205">
        <f t="shared" si="30"/>
        <v>35260.761340326622</v>
      </c>
      <c r="AB40" s="205">
        <f t="shared" si="30"/>
        <v>35260.761340326622</v>
      </c>
      <c r="AC40" s="205">
        <f t="shared" si="30"/>
        <v>35260.761340326622</v>
      </c>
      <c r="AD40" s="205">
        <f t="shared" si="30"/>
        <v>35260.761340326622</v>
      </c>
      <c r="AE40" s="205">
        <f t="shared" si="30"/>
        <v>35260.761340326622</v>
      </c>
      <c r="AF40" s="205">
        <f t="shared" si="30"/>
        <v>35260.761340326622</v>
      </c>
      <c r="AG40" s="205">
        <f t="shared" si="30"/>
        <v>35260.761340326622</v>
      </c>
      <c r="AH40" s="205">
        <f t="shared" si="30"/>
        <v>35260.761340326622</v>
      </c>
      <c r="AI40" s="205">
        <f t="shared" si="30"/>
        <v>35260.761340326622</v>
      </c>
      <c r="AJ40" s="205">
        <f t="shared" si="30"/>
        <v>35260.761340326622</v>
      </c>
      <c r="AK40" s="205">
        <f t="shared" si="30"/>
        <v>35260.761340326622</v>
      </c>
      <c r="AL40" s="205">
        <f t="shared" si="31"/>
        <v>35260.761340326622</v>
      </c>
      <c r="AM40" s="205">
        <f t="shared" si="31"/>
        <v>35260.761340326622</v>
      </c>
      <c r="AN40" s="205">
        <f t="shared" si="31"/>
        <v>35260.761340326622</v>
      </c>
      <c r="AO40" s="205">
        <f t="shared" si="31"/>
        <v>35260.761340326622</v>
      </c>
      <c r="AP40" s="205">
        <f t="shared" si="31"/>
        <v>35260.761340326622</v>
      </c>
      <c r="AQ40" s="205">
        <f t="shared" si="31"/>
        <v>35260.761340326622</v>
      </c>
      <c r="AR40" s="205">
        <f t="shared" si="31"/>
        <v>35260.761340326622</v>
      </c>
      <c r="AS40" s="205">
        <f t="shared" si="31"/>
        <v>35260.761340326622</v>
      </c>
      <c r="AT40" s="205">
        <f t="shared" si="31"/>
        <v>35260.761340326622</v>
      </c>
      <c r="AU40" s="205">
        <f t="shared" si="31"/>
        <v>35260.761340326622</v>
      </c>
      <c r="AV40" s="205">
        <f t="shared" si="31"/>
        <v>35260.761340326622</v>
      </c>
      <c r="AW40" s="205">
        <f t="shared" si="31"/>
        <v>35260.761340326622</v>
      </c>
      <c r="AX40" s="205">
        <f t="shared" si="31"/>
        <v>35260.761340326622</v>
      </c>
      <c r="AY40" s="205">
        <f t="shared" si="31"/>
        <v>35260.761340326622</v>
      </c>
      <c r="AZ40" s="205">
        <f t="shared" si="31"/>
        <v>35260.761340326622</v>
      </c>
      <c r="BA40" s="205">
        <f t="shared" si="31"/>
        <v>35260.761340326622</v>
      </c>
      <c r="BB40" s="205">
        <f t="shared" si="32"/>
        <v>35260.761340326622</v>
      </c>
      <c r="BC40" s="205">
        <f t="shared" si="32"/>
        <v>35260.761340326622</v>
      </c>
      <c r="BD40" s="205">
        <f t="shared" si="32"/>
        <v>35260.761340326622</v>
      </c>
      <c r="BE40" s="205">
        <f t="shared" si="32"/>
        <v>35260.761340326622</v>
      </c>
      <c r="BF40" s="205">
        <f t="shared" si="32"/>
        <v>35260.761340326622</v>
      </c>
      <c r="BG40" s="205">
        <f t="shared" si="32"/>
        <v>35260.761340326622</v>
      </c>
      <c r="BH40" s="205">
        <f t="shared" si="32"/>
        <v>35260.761340326622</v>
      </c>
      <c r="BI40" s="205">
        <f t="shared" si="32"/>
        <v>35260.761340326622</v>
      </c>
      <c r="BJ40" s="205">
        <f t="shared" si="32"/>
        <v>35260.761340326622</v>
      </c>
      <c r="BK40" s="205">
        <f t="shared" si="32"/>
        <v>35260.761340326622</v>
      </c>
      <c r="BL40" s="205">
        <f t="shared" si="32"/>
        <v>35260.761340326622</v>
      </c>
      <c r="BM40" s="205">
        <f t="shared" si="32"/>
        <v>35260.761340326622</v>
      </c>
      <c r="BN40" s="205">
        <f t="shared" si="32"/>
        <v>35260.761340326622</v>
      </c>
      <c r="BO40" s="205">
        <f t="shared" si="32"/>
        <v>35260.761340326622</v>
      </c>
      <c r="BP40" s="205">
        <f t="shared" si="32"/>
        <v>35260.761340326622</v>
      </c>
      <c r="BQ40" s="205">
        <f t="shared" si="32"/>
        <v>35260.761340326622</v>
      </c>
      <c r="BR40" s="205">
        <f t="shared" si="32"/>
        <v>35260.761340326622</v>
      </c>
      <c r="BS40" s="205">
        <f t="shared" si="32"/>
        <v>35260.761340326622</v>
      </c>
      <c r="BT40" s="205">
        <f t="shared" si="32"/>
        <v>35260.761340326622</v>
      </c>
      <c r="BU40" s="205">
        <f t="shared" si="32"/>
        <v>35260.761340326622</v>
      </c>
      <c r="BV40" s="205">
        <f t="shared" si="32"/>
        <v>35260.761340326622</v>
      </c>
      <c r="BW40" s="205">
        <f t="shared" si="32"/>
        <v>35260.761340326622</v>
      </c>
      <c r="BX40" s="205">
        <f t="shared" si="32"/>
        <v>35260.761340326622</v>
      </c>
      <c r="BY40" s="205">
        <f t="shared" si="32"/>
        <v>35260.761340326622</v>
      </c>
      <c r="BZ40" s="205">
        <f t="shared" si="32"/>
        <v>35260.761340326622</v>
      </c>
      <c r="CA40" s="205">
        <f t="shared" si="32"/>
        <v>35260.761340326622</v>
      </c>
      <c r="CB40" s="205">
        <f t="shared" si="32"/>
        <v>35260.761340326622</v>
      </c>
      <c r="CC40" s="205">
        <f t="shared" si="32"/>
        <v>35260.761340326622</v>
      </c>
      <c r="CD40" s="205">
        <f t="shared" si="32"/>
        <v>35260.761340326622</v>
      </c>
      <c r="CE40" s="205">
        <f t="shared" si="33"/>
        <v>35260.761340326622</v>
      </c>
      <c r="CF40" s="205">
        <f t="shared" si="33"/>
        <v>35260.761340326622</v>
      </c>
      <c r="CG40" s="205">
        <f t="shared" si="33"/>
        <v>35260.761340326622</v>
      </c>
      <c r="CH40" s="205">
        <f t="shared" si="33"/>
        <v>35260.761340326622</v>
      </c>
      <c r="CI40" s="205">
        <f t="shared" si="33"/>
        <v>35260.761340326622</v>
      </c>
      <c r="CJ40" s="205">
        <f t="shared" si="33"/>
        <v>35260.761340326622</v>
      </c>
      <c r="CK40" s="205">
        <f t="shared" si="33"/>
        <v>35260.761340326622</v>
      </c>
      <c r="CL40" s="205">
        <f t="shared" si="33"/>
        <v>35260.761340326622</v>
      </c>
      <c r="CM40" s="205">
        <f t="shared" si="33"/>
        <v>35260.761340326622</v>
      </c>
      <c r="CN40" s="205">
        <f t="shared" si="33"/>
        <v>35260.761340326622</v>
      </c>
      <c r="CO40" s="205">
        <f t="shared" si="33"/>
        <v>35260.761340326622</v>
      </c>
      <c r="CP40" s="205">
        <f t="shared" si="33"/>
        <v>35260.761340326622</v>
      </c>
      <c r="CQ40" s="205">
        <f t="shared" si="33"/>
        <v>35260.761340326622</v>
      </c>
      <c r="CR40" s="205">
        <f t="shared" si="33"/>
        <v>35260.761340326622</v>
      </c>
      <c r="CS40" s="205">
        <f t="shared" si="34"/>
        <v>35260.761340326622</v>
      </c>
      <c r="CT40" s="205">
        <f t="shared" si="34"/>
        <v>35260.761340326622</v>
      </c>
      <c r="CU40" s="205">
        <f t="shared" si="34"/>
        <v>35260.761340326622</v>
      </c>
      <c r="CV40" s="205">
        <f t="shared" si="34"/>
        <v>35260.761340326622</v>
      </c>
      <c r="CW40" s="205">
        <f t="shared" si="34"/>
        <v>35260.761340326622</v>
      </c>
      <c r="CX40" s="205">
        <f t="shared" si="34"/>
        <v>35260.761340326622</v>
      </c>
      <c r="CY40" s="205">
        <f t="shared" si="34"/>
        <v>35260.761340326622</v>
      </c>
      <c r="CZ40" s="205">
        <f t="shared" si="34"/>
        <v>35260.761340326622</v>
      </c>
      <c r="DA40" s="205">
        <f t="shared" si="34"/>
        <v>35260.761340326622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15.297742969728729</v>
      </c>
      <c r="V42" s="211">
        <f t="shared" si="36"/>
        <v>15.297742969728729</v>
      </c>
      <c r="W42" s="211">
        <f t="shared" si="36"/>
        <v>15.297742969728729</v>
      </c>
      <c r="X42" s="211">
        <f t="shared" si="36"/>
        <v>15.297742969728729</v>
      </c>
      <c r="Y42" s="211">
        <f t="shared" si="36"/>
        <v>15.297742969728729</v>
      </c>
      <c r="Z42" s="211">
        <f t="shared" si="36"/>
        <v>15.297742969728729</v>
      </c>
      <c r="AA42" s="211">
        <f t="shared" si="36"/>
        <v>15.297742969728729</v>
      </c>
      <c r="AB42" s="211">
        <f t="shared" si="36"/>
        <v>15.297742969728729</v>
      </c>
      <c r="AC42" s="211">
        <f t="shared" si="36"/>
        <v>15.297742969728729</v>
      </c>
      <c r="AD42" s="211">
        <f t="shared" si="36"/>
        <v>15.297742969728729</v>
      </c>
      <c r="AE42" s="211">
        <f t="shared" si="36"/>
        <v>15.297742969728729</v>
      </c>
      <c r="AF42" s="211">
        <f t="shared" si="36"/>
        <v>15.297742969728729</v>
      </c>
      <c r="AG42" s="211">
        <f t="shared" si="36"/>
        <v>15.297742969728729</v>
      </c>
      <c r="AH42" s="211">
        <f t="shared" si="36"/>
        <v>15.297742969728729</v>
      </c>
      <c r="AI42" s="211">
        <f t="shared" si="36"/>
        <v>15.297742969728729</v>
      </c>
      <c r="AJ42" s="211">
        <f t="shared" si="36"/>
        <v>15.297742969728729</v>
      </c>
      <c r="AK42" s="211">
        <f t="shared" si="36"/>
        <v>15.297742969728729</v>
      </c>
      <c r="AL42" s="211">
        <f t="shared" ref="AL42:BQ42" si="37">IF(AL$22&lt;=$E$24,IF(AL$22&lt;=$D$24,IF(AL$22&lt;=$C$24,IF(AL$22&lt;=$B$24,$B108,($C25-$B25)/($C$24-$B$24)),($D25-$C25)/($D$24-$C$24)),($E25-$D25)/($E$24-$D$24)),$F108)</f>
        <v>15.297742969728729</v>
      </c>
      <c r="AM42" s="211">
        <f t="shared" si="37"/>
        <v>15.297742969728729</v>
      </c>
      <c r="AN42" s="211">
        <f t="shared" si="37"/>
        <v>15.297742969728729</v>
      </c>
      <c r="AO42" s="211">
        <f t="shared" si="37"/>
        <v>15.297742969728729</v>
      </c>
      <c r="AP42" s="211">
        <f t="shared" si="37"/>
        <v>15.297742969728729</v>
      </c>
      <c r="AQ42" s="211">
        <f t="shared" si="37"/>
        <v>15.297742969728729</v>
      </c>
      <c r="AR42" s="211">
        <f t="shared" si="37"/>
        <v>15.297742969728729</v>
      </c>
      <c r="AS42" s="211">
        <f t="shared" si="37"/>
        <v>15.297742969728729</v>
      </c>
      <c r="AT42" s="211">
        <f t="shared" si="37"/>
        <v>15.297742969728729</v>
      </c>
      <c r="AU42" s="211">
        <f t="shared" si="37"/>
        <v>15.297742969728729</v>
      </c>
      <c r="AV42" s="211">
        <f t="shared" si="37"/>
        <v>15.297742969728729</v>
      </c>
      <c r="AW42" s="211">
        <f t="shared" si="37"/>
        <v>15.297742969728729</v>
      </c>
      <c r="AX42" s="211">
        <f t="shared" si="37"/>
        <v>15.297742969728729</v>
      </c>
      <c r="AY42" s="211">
        <f t="shared" si="37"/>
        <v>15.297742969728729</v>
      </c>
      <c r="AZ42" s="211">
        <f t="shared" si="37"/>
        <v>15.297742969728729</v>
      </c>
      <c r="BA42" s="211">
        <f t="shared" si="37"/>
        <v>15.297742969728729</v>
      </c>
      <c r="BB42" s="211">
        <f t="shared" si="37"/>
        <v>15.297742969728729</v>
      </c>
      <c r="BC42" s="211">
        <f t="shared" si="37"/>
        <v>15.297742969728729</v>
      </c>
      <c r="BD42" s="211">
        <f t="shared" si="37"/>
        <v>15.297742969728729</v>
      </c>
      <c r="BE42" s="211">
        <f t="shared" si="37"/>
        <v>-11.911767498192221</v>
      </c>
      <c r="BF42" s="211">
        <f t="shared" si="37"/>
        <v>-11.911767498192221</v>
      </c>
      <c r="BG42" s="211">
        <f t="shared" si="37"/>
        <v>-11.911767498192221</v>
      </c>
      <c r="BH42" s="211">
        <f t="shared" si="37"/>
        <v>-11.911767498192221</v>
      </c>
      <c r="BI42" s="211">
        <f t="shared" si="37"/>
        <v>-11.911767498192221</v>
      </c>
      <c r="BJ42" s="211">
        <f t="shared" si="37"/>
        <v>-11.911767498192221</v>
      </c>
      <c r="BK42" s="211">
        <f t="shared" si="37"/>
        <v>-11.911767498192221</v>
      </c>
      <c r="BL42" s="211">
        <f t="shared" si="37"/>
        <v>-11.911767498192221</v>
      </c>
      <c r="BM42" s="211">
        <f t="shared" si="37"/>
        <v>-11.911767498192221</v>
      </c>
      <c r="BN42" s="211">
        <f t="shared" si="37"/>
        <v>-11.911767498192221</v>
      </c>
      <c r="BO42" s="211">
        <f t="shared" si="37"/>
        <v>-11.911767498192221</v>
      </c>
      <c r="BP42" s="211">
        <f t="shared" si="37"/>
        <v>-11.911767498192221</v>
      </c>
      <c r="BQ42" s="211">
        <f t="shared" si="37"/>
        <v>-11.911767498192221</v>
      </c>
      <c r="BR42" s="211">
        <f t="shared" ref="BR42:DA42" si="38">IF(BR$22&lt;=$E$24,IF(BR$22&lt;=$D$24,IF(BR$22&lt;=$C$24,IF(BR$22&lt;=$B$24,$B108,($C25-$B25)/($C$24-$B$24)),($D25-$C25)/($D$24-$C$24)),($E25-$D25)/($E$24-$D$24)),$F108)</f>
        <v>-11.911767498192221</v>
      </c>
      <c r="BS42" s="211">
        <f t="shared" si="38"/>
        <v>-11.911767498192221</v>
      </c>
      <c r="BT42" s="211">
        <f t="shared" si="38"/>
        <v>-11.911767498192221</v>
      </c>
      <c r="BU42" s="211">
        <f t="shared" si="38"/>
        <v>-11.911767498192221</v>
      </c>
      <c r="BV42" s="211">
        <f t="shared" si="38"/>
        <v>-11.911767498192221</v>
      </c>
      <c r="BW42" s="211">
        <f t="shared" si="38"/>
        <v>-11.911767498192221</v>
      </c>
      <c r="BX42" s="211">
        <f t="shared" si="38"/>
        <v>-11.911767498192221</v>
      </c>
      <c r="BY42" s="211">
        <f t="shared" si="38"/>
        <v>-11.911767498192221</v>
      </c>
      <c r="BZ42" s="211">
        <f t="shared" si="38"/>
        <v>-11.911767498192221</v>
      </c>
      <c r="CA42" s="211">
        <f t="shared" si="38"/>
        <v>-11.911767498192221</v>
      </c>
      <c r="CB42" s="211">
        <f t="shared" si="38"/>
        <v>-11.911767498192221</v>
      </c>
      <c r="CC42" s="211">
        <f t="shared" si="38"/>
        <v>-11.911767498192221</v>
      </c>
      <c r="CD42" s="211">
        <f t="shared" si="38"/>
        <v>-11.911767498192221</v>
      </c>
      <c r="CE42" s="211">
        <f t="shared" si="38"/>
        <v>-11.911767498192221</v>
      </c>
      <c r="CF42" s="211">
        <f t="shared" si="38"/>
        <v>-11.911767498192221</v>
      </c>
      <c r="CG42" s="211">
        <f t="shared" si="38"/>
        <v>-11.911767498192221</v>
      </c>
      <c r="CH42" s="211">
        <f t="shared" si="38"/>
        <v>-11.911767498192221</v>
      </c>
      <c r="CI42" s="211">
        <f t="shared" si="38"/>
        <v>-9.7397489131286452</v>
      </c>
      <c r="CJ42" s="211">
        <f t="shared" si="38"/>
        <v>-9.7397489131286452</v>
      </c>
      <c r="CK42" s="211">
        <f t="shared" si="38"/>
        <v>-9.7397489131286452</v>
      </c>
      <c r="CL42" s="211">
        <f t="shared" si="38"/>
        <v>-9.7397489131286452</v>
      </c>
      <c r="CM42" s="211">
        <f t="shared" si="38"/>
        <v>-9.7397489131286452</v>
      </c>
      <c r="CN42" s="211">
        <f t="shared" si="38"/>
        <v>-9.7397489131286452</v>
      </c>
      <c r="CO42" s="211">
        <f t="shared" si="38"/>
        <v>-9.7397489131286452</v>
      </c>
      <c r="CP42" s="211">
        <f t="shared" si="38"/>
        <v>-9.7397489131286452</v>
      </c>
      <c r="CQ42" s="211">
        <f t="shared" si="38"/>
        <v>-9.7397489131286452</v>
      </c>
      <c r="CR42" s="211">
        <f t="shared" si="38"/>
        <v>-9.7397489131286452</v>
      </c>
      <c r="CS42" s="211">
        <f t="shared" si="38"/>
        <v>-9.7397489131286452</v>
      </c>
      <c r="CT42" s="211">
        <f t="shared" si="38"/>
        <v>-9.7397489131286452</v>
      </c>
      <c r="CU42" s="211">
        <f t="shared" si="38"/>
        <v>-9.7397489131286452</v>
      </c>
      <c r="CV42" s="211">
        <f t="shared" si="38"/>
        <v>-9.7397489131286452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52.197183098591559</v>
      </c>
      <c r="V43" s="211">
        <f t="shared" si="39"/>
        <v>52.197183098591559</v>
      </c>
      <c r="W43" s="211">
        <f t="shared" si="39"/>
        <v>52.197183098591559</v>
      </c>
      <c r="X43" s="211">
        <f t="shared" si="39"/>
        <v>52.197183098591559</v>
      </c>
      <c r="Y43" s="211">
        <f t="shared" si="39"/>
        <v>52.197183098591559</v>
      </c>
      <c r="Z43" s="211">
        <f t="shared" si="39"/>
        <v>52.197183098591559</v>
      </c>
      <c r="AA43" s="211">
        <f t="shared" si="39"/>
        <v>52.197183098591559</v>
      </c>
      <c r="AB43" s="211">
        <f t="shared" si="39"/>
        <v>52.197183098591559</v>
      </c>
      <c r="AC43" s="211">
        <f t="shared" si="39"/>
        <v>52.197183098591559</v>
      </c>
      <c r="AD43" s="211">
        <f t="shared" si="39"/>
        <v>52.197183098591559</v>
      </c>
      <c r="AE43" s="211">
        <f t="shared" si="39"/>
        <v>52.197183098591559</v>
      </c>
      <c r="AF43" s="211">
        <f t="shared" si="39"/>
        <v>52.197183098591559</v>
      </c>
      <c r="AG43" s="211">
        <f t="shared" si="39"/>
        <v>52.197183098591559</v>
      </c>
      <c r="AH43" s="211">
        <f t="shared" si="39"/>
        <v>52.197183098591559</v>
      </c>
      <c r="AI43" s="211">
        <f t="shared" si="39"/>
        <v>52.197183098591559</v>
      </c>
      <c r="AJ43" s="211">
        <f t="shared" si="39"/>
        <v>52.197183098591559</v>
      </c>
      <c r="AK43" s="211">
        <f t="shared" si="39"/>
        <v>52.197183098591559</v>
      </c>
      <c r="AL43" s="211">
        <f t="shared" ref="AL43:BQ43" si="40">IF(AL$22&lt;=$E$24,IF(AL$22&lt;=$D$24,IF(AL$22&lt;=$C$24,IF(AL$22&lt;=$B$24,$B109,($C26-$B26)/($C$24-$B$24)),($D26-$C26)/($D$24-$C$24)),($E26-$D26)/($E$24-$D$24)),$F109)</f>
        <v>52.197183098591559</v>
      </c>
      <c r="AM43" s="211">
        <f t="shared" si="40"/>
        <v>52.197183098591559</v>
      </c>
      <c r="AN43" s="211">
        <f t="shared" si="40"/>
        <v>52.197183098591559</v>
      </c>
      <c r="AO43" s="211">
        <f t="shared" si="40"/>
        <v>52.197183098591559</v>
      </c>
      <c r="AP43" s="211">
        <f t="shared" si="40"/>
        <v>52.197183098591559</v>
      </c>
      <c r="AQ43" s="211">
        <f t="shared" si="40"/>
        <v>52.197183098591559</v>
      </c>
      <c r="AR43" s="211">
        <f t="shared" si="40"/>
        <v>52.197183098591559</v>
      </c>
      <c r="AS43" s="211">
        <f t="shared" si="40"/>
        <v>52.197183098591559</v>
      </c>
      <c r="AT43" s="211">
        <f t="shared" si="40"/>
        <v>52.197183098591559</v>
      </c>
      <c r="AU43" s="211">
        <f t="shared" si="40"/>
        <v>52.197183098591559</v>
      </c>
      <c r="AV43" s="211">
        <f t="shared" si="40"/>
        <v>52.197183098591559</v>
      </c>
      <c r="AW43" s="211">
        <f t="shared" si="40"/>
        <v>52.197183098591559</v>
      </c>
      <c r="AX43" s="211">
        <f t="shared" si="40"/>
        <v>52.197183098591559</v>
      </c>
      <c r="AY43" s="211">
        <f t="shared" si="40"/>
        <v>52.197183098591559</v>
      </c>
      <c r="AZ43" s="211">
        <f t="shared" si="40"/>
        <v>52.197183098591559</v>
      </c>
      <c r="BA43" s="211">
        <f t="shared" si="40"/>
        <v>52.197183098591559</v>
      </c>
      <c r="BB43" s="211">
        <f t="shared" si="40"/>
        <v>52.197183098591559</v>
      </c>
      <c r="BC43" s="211">
        <f t="shared" si="40"/>
        <v>52.197183098591559</v>
      </c>
      <c r="BD43" s="211">
        <f t="shared" si="40"/>
        <v>52.197183098591559</v>
      </c>
      <c r="BE43" s="211">
        <f t="shared" si="40"/>
        <v>-29.461904761904783</v>
      </c>
      <c r="BF43" s="211">
        <f t="shared" si="40"/>
        <v>-29.461904761904783</v>
      </c>
      <c r="BG43" s="211">
        <f t="shared" si="40"/>
        <v>-29.461904761904783</v>
      </c>
      <c r="BH43" s="211">
        <f t="shared" si="40"/>
        <v>-29.461904761904783</v>
      </c>
      <c r="BI43" s="211">
        <f t="shared" si="40"/>
        <v>-29.461904761904783</v>
      </c>
      <c r="BJ43" s="211">
        <f t="shared" si="40"/>
        <v>-29.461904761904783</v>
      </c>
      <c r="BK43" s="211">
        <f t="shared" si="40"/>
        <v>-29.461904761904783</v>
      </c>
      <c r="BL43" s="211">
        <f t="shared" si="40"/>
        <v>-29.461904761904783</v>
      </c>
      <c r="BM43" s="211">
        <f t="shared" si="40"/>
        <v>-29.461904761904783</v>
      </c>
      <c r="BN43" s="211">
        <f t="shared" si="40"/>
        <v>-29.461904761904783</v>
      </c>
      <c r="BO43" s="211">
        <f t="shared" si="40"/>
        <v>-29.461904761904783</v>
      </c>
      <c r="BP43" s="211">
        <f t="shared" si="40"/>
        <v>-29.461904761904783</v>
      </c>
      <c r="BQ43" s="211">
        <f t="shared" si="40"/>
        <v>-29.461904761904783</v>
      </c>
      <c r="BR43" s="211">
        <f t="shared" ref="BR43:DA43" si="41">IF(BR$22&lt;=$E$24,IF(BR$22&lt;=$D$24,IF(BR$22&lt;=$C$24,IF(BR$22&lt;=$B$24,$B109,($C26-$B26)/($C$24-$B$24)),($D26-$C26)/($D$24-$C$24)),($E26-$D26)/($E$24-$D$24)),$F109)</f>
        <v>-29.461904761904783</v>
      </c>
      <c r="BS43" s="211">
        <f t="shared" si="41"/>
        <v>-29.461904761904783</v>
      </c>
      <c r="BT43" s="211">
        <f t="shared" si="41"/>
        <v>-29.461904761904783</v>
      </c>
      <c r="BU43" s="211">
        <f t="shared" si="41"/>
        <v>-29.461904761904783</v>
      </c>
      <c r="BV43" s="211">
        <f t="shared" si="41"/>
        <v>-29.461904761904783</v>
      </c>
      <c r="BW43" s="211">
        <f t="shared" si="41"/>
        <v>-29.461904761904783</v>
      </c>
      <c r="BX43" s="211">
        <f t="shared" si="41"/>
        <v>-29.461904761904783</v>
      </c>
      <c r="BY43" s="211">
        <f t="shared" si="41"/>
        <v>-29.461904761904783</v>
      </c>
      <c r="BZ43" s="211">
        <f t="shared" si="41"/>
        <v>-29.461904761904783</v>
      </c>
      <c r="CA43" s="211">
        <f t="shared" si="41"/>
        <v>-29.461904761904783</v>
      </c>
      <c r="CB43" s="211">
        <f t="shared" si="41"/>
        <v>-29.461904761904783</v>
      </c>
      <c r="CC43" s="211">
        <f t="shared" si="41"/>
        <v>-29.461904761904783</v>
      </c>
      <c r="CD43" s="211">
        <f t="shared" si="41"/>
        <v>-29.461904761904783</v>
      </c>
      <c r="CE43" s="211">
        <f t="shared" si="41"/>
        <v>-29.461904761904783</v>
      </c>
      <c r="CF43" s="211">
        <f t="shared" si="41"/>
        <v>-29.461904761904783</v>
      </c>
      <c r="CG43" s="211">
        <f t="shared" si="41"/>
        <v>-29.461904761904783</v>
      </c>
      <c r="CH43" s="211">
        <f t="shared" si="41"/>
        <v>-29.461904761904783</v>
      </c>
      <c r="CI43" s="211">
        <f t="shared" si="41"/>
        <v>2293.6591133004927</v>
      </c>
      <c r="CJ43" s="211">
        <f t="shared" si="41"/>
        <v>2293.6591133004927</v>
      </c>
      <c r="CK43" s="211">
        <f t="shared" si="41"/>
        <v>2293.6591133004927</v>
      </c>
      <c r="CL43" s="211">
        <f t="shared" si="41"/>
        <v>2293.6591133004927</v>
      </c>
      <c r="CM43" s="211">
        <f t="shared" si="41"/>
        <v>2293.6591133004927</v>
      </c>
      <c r="CN43" s="211">
        <f t="shared" si="41"/>
        <v>2293.6591133004927</v>
      </c>
      <c r="CO43" s="211">
        <f t="shared" si="41"/>
        <v>2293.6591133004927</v>
      </c>
      <c r="CP43" s="211">
        <f t="shared" si="41"/>
        <v>2293.6591133004927</v>
      </c>
      <c r="CQ43" s="211">
        <f t="shared" si="41"/>
        <v>2293.6591133004927</v>
      </c>
      <c r="CR43" s="211">
        <f t="shared" si="41"/>
        <v>2293.6591133004927</v>
      </c>
      <c r="CS43" s="211">
        <f t="shared" si="41"/>
        <v>2293.6591133004927</v>
      </c>
      <c r="CT43" s="211">
        <f t="shared" si="41"/>
        <v>2293.6591133004927</v>
      </c>
      <c r="CU43" s="211">
        <f t="shared" si="41"/>
        <v>2293.6591133004927</v>
      </c>
      <c r="CV43" s="211">
        <f t="shared" si="41"/>
        <v>2293.6591133004927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6.7360516691308083</v>
      </c>
      <c r="V44" s="211">
        <f t="shared" si="42"/>
        <v>6.7360516691308083</v>
      </c>
      <c r="W44" s="211">
        <f t="shared" si="42"/>
        <v>6.7360516691308083</v>
      </c>
      <c r="X44" s="211">
        <f t="shared" si="42"/>
        <v>6.7360516691308083</v>
      </c>
      <c r="Y44" s="211">
        <f t="shared" si="42"/>
        <v>6.7360516691308083</v>
      </c>
      <c r="Z44" s="211">
        <f t="shared" si="42"/>
        <v>6.7360516691308083</v>
      </c>
      <c r="AA44" s="211">
        <f t="shared" si="42"/>
        <v>6.7360516691308083</v>
      </c>
      <c r="AB44" s="211">
        <f t="shared" si="42"/>
        <v>6.7360516691308083</v>
      </c>
      <c r="AC44" s="211">
        <f t="shared" si="42"/>
        <v>6.7360516691308083</v>
      </c>
      <c r="AD44" s="211">
        <f t="shared" si="42"/>
        <v>6.7360516691308083</v>
      </c>
      <c r="AE44" s="211">
        <f t="shared" si="42"/>
        <v>6.7360516691308083</v>
      </c>
      <c r="AF44" s="211">
        <f t="shared" si="42"/>
        <v>6.7360516691308083</v>
      </c>
      <c r="AG44" s="211">
        <f t="shared" si="42"/>
        <v>6.7360516691308083</v>
      </c>
      <c r="AH44" s="211">
        <f t="shared" si="42"/>
        <v>6.7360516691308083</v>
      </c>
      <c r="AI44" s="211">
        <f t="shared" si="42"/>
        <v>6.7360516691308083</v>
      </c>
      <c r="AJ44" s="211">
        <f t="shared" si="42"/>
        <v>6.7360516691308083</v>
      </c>
      <c r="AK44" s="211">
        <f t="shared" si="42"/>
        <v>6.7360516691308083</v>
      </c>
      <c r="AL44" s="211">
        <f t="shared" ref="AL44:BQ44" si="43">IF(AL$22&lt;=$E$24,IF(AL$22&lt;=$D$24,IF(AL$22&lt;=$C$24,IF(AL$22&lt;=$B$24,$B110,($C27-$B27)/($C$24-$B$24)),($D27-$C27)/($D$24-$C$24)),($E27-$D27)/($E$24-$D$24)),$F110)</f>
        <v>6.7360516691308083</v>
      </c>
      <c r="AM44" s="211">
        <f t="shared" si="43"/>
        <v>6.7360516691308083</v>
      </c>
      <c r="AN44" s="211">
        <f t="shared" si="43"/>
        <v>6.7360516691308083</v>
      </c>
      <c r="AO44" s="211">
        <f t="shared" si="43"/>
        <v>6.7360516691308083</v>
      </c>
      <c r="AP44" s="211">
        <f t="shared" si="43"/>
        <v>6.7360516691308083</v>
      </c>
      <c r="AQ44" s="211">
        <f t="shared" si="43"/>
        <v>6.7360516691308083</v>
      </c>
      <c r="AR44" s="211">
        <f t="shared" si="43"/>
        <v>6.7360516691308083</v>
      </c>
      <c r="AS44" s="211">
        <f t="shared" si="43"/>
        <v>6.7360516691308083</v>
      </c>
      <c r="AT44" s="211">
        <f t="shared" si="43"/>
        <v>6.7360516691308083</v>
      </c>
      <c r="AU44" s="211">
        <f t="shared" si="43"/>
        <v>6.7360516691308083</v>
      </c>
      <c r="AV44" s="211">
        <f t="shared" si="43"/>
        <v>6.7360516691308083</v>
      </c>
      <c r="AW44" s="211">
        <f t="shared" si="43"/>
        <v>6.7360516691308083</v>
      </c>
      <c r="AX44" s="211">
        <f t="shared" si="43"/>
        <v>6.7360516691308083</v>
      </c>
      <c r="AY44" s="211">
        <f t="shared" si="43"/>
        <v>6.7360516691308083</v>
      </c>
      <c r="AZ44" s="211">
        <f t="shared" si="43"/>
        <v>6.7360516691308083</v>
      </c>
      <c r="BA44" s="211">
        <f t="shared" si="43"/>
        <v>6.7360516691308083</v>
      </c>
      <c r="BB44" s="211">
        <f t="shared" si="43"/>
        <v>6.7360516691308083</v>
      </c>
      <c r="BC44" s="211">
        <f t="shared" si="43"/>
        <v>6.7360516691308083</v>
      </c>
      <c r="BD44" s="211">
        <f t="shared" si="43"/>
        <v>6.7360516691308083</v>
      </c>
      <c r="BE44" s="211">
        <f t="shared" si="43"/>
        <v>1.1387134964483019</v>
      </c>
      <c r="BF44" s="211">
        <f t="shared" si="43"/>
        <v>1.1387134964483019</v>
      </c>
      <c r="BG44" s="211">
        <f t="shared" si="43"/>
        <v>1.1387134964483019</v>
      </c>
      <c r="BH44" s="211">
        <f t="shared" si="43"/>
        <v>1.1387134964483019</v>
      </c>
      <c r="BI44" s="211">
        <f t="shared" si="43"/>
        <v>1.1387134964483019</v>
      </c>
      <c r="BJ44" s="211">
        <f t="shared" si="43"/>
        <v>1.1387134964483019</v>
      </c>
      <c r="BK44" s="211">
        <f t="shared" si="43"/>
        <v>1.1387134964483019</v>
      </c>
      <c r="BL44" s="211">
        <f t="shared" si="43"/>
        <v>1.1387134964483019</v>
      </c>
      <c r="BM44" s="211">
        <f t="shared" si="43"/>
        <v>1.1387134964483019</v>
      </c>
      <c r="BN44" s="211">
        <f t="shared" si="43"/>
        <v>1.1387134964483019</v>
      </c>
      <c r="BO44" s="211">
        <f t="shared" si="43"/>
        <v>1.1387134964483019</v>
      </c>
      <c r="BP44" s="211">
        <f t="shared" si="43"/>
        <v>1.1387134964483019</v>
      </c>
      <c r="BQ44" s="211">
        <f t="shared" si="43"/>
        <v>1.1387134964483019</v>
      </c>
      <c r="BR44" s="211">
        <f t="shared" ref="BR44:DA44" si="44">IF(BR$22&lt;=$E$24,IF(BR$22&lt;=$D$24,IF(BR$22&lt;=$C$24,IF(BR$22&lt;=$B$24,$B110,($C27-$B27)/($C$24-$B$24)),($D27-$C27)/($D$24-$C$24)),($E27-$D27)/($E$24-$D$24)),$F110)</f>
        <v>1.1387134964483019</v>
      </c>
      <c r="BS44" s="211">
        <f t="shared" si="44"/>
        <v>1.1387134964483019</v>
      </c>
      <c r="BT44" s="211">
        <f t="shared" si="44"/>
        <v>1.1387134964483019</v>
      </c>
      <c r="BU44" s="211">
        <f t="shared" si="44"/>
        <v>1.1387134964483019</v>
      </c>
      <c r="BV44" s="211">
        <f t="shared" si="44"/>
        <v>1.1387134964483019</v>
      </c>
      <c r="BW44" s="211">
        <f t="shared" si="44"/>
        <v>1.1387134964483019</v>
      </c>
      <c r="BX44" s="211">
        <f t="shared" si="44"/>
        <v>1.1387134964483019</v>
      </c>
      <c r="BY44" s="211">
        <f t="shared" si="44"/>
        <v>1.1387134964483019</v>
      </c>
      <c r="BZ44" s="211">
        <f t="shared" si="44"/>
        <v>1.1387134964483019</v>
      </c>
      <c r="CA44" s="211">
        <f t="shared" si="44"/>
        <v>1.1387134964483019</v>
      </c>
      <c r="CB44" s="211">
        <f t="shared" si="44"/>
        <v>1.1387134964483019</v>
      </c>
      <c r="CC44" s="211">
        <f t="shared" si="44"/>
        <v>1.1387134964483019</v>
      </c>
      <c r="CD44" s="211">
        <f t="shared" si="44"/>
        <v>1.1387134964483019</v>
      </c>
      <c r="CE44" s="211">
        <f t="shared" si="44"/>
        <v>1.1387134964483019</v>
      </c>
      <c r="CF44" s="211">
        <f t="shared" si="44"/>
        <v>1.1387134964483019</v>
      </c>
      <c r="CG44" s="211">
        <f t="shared" si="44"/>
        <v>1.1387134964483019</v>
      </c>
      <c r="CH44" s="211">
        <f t="shared" si="44"/>
        <v>1.1387134964483019</v>
      </c>
      <c r="CI44" s="211">
        <f t="shared" si="44"/>
        <v>50.964483030781373</v>
      </c>
      <c r="CJ44" s="211">
        <f t="shared" si="44"/>
        <v>50.964483030781373</v>
      </c>
      <c r="CK44" s="211">
        <f t="shared" si="44"/>
        <v>50.964483030781373</v>
      </c>
      <c r="CL44" s="211">
        <f t="shared" si="44"/>
        <v>50.964483030781373</v>
      </c>
      <c r="CM44" s="211">
        <f t="shared" si="44"/>
        <v>50.964483030781373</v>
      </c>
      <c r="CN44" s="211">
        <f t="shared" si="44"/>
        <v>50.964483030781373</v>
      </c>
      <c r="CO44" s="211">
        <f t="shared" si="44"/>
        <v>50.964483030781373</v>
      </c>
      <c r="CP44" s="211">
        <f t="shared" si="44"/>
        <v>50.964483030781373</v>
      </c>
      <c r="CQ44" s="211">
        <f t="shared" si="44"/>
        <v>50.964483030781373</v>
      </c>
      <c r="CR44" s="211">
        <f t="shared" si="44"/>
        <v>50.964483030781373</v>
      </c>
      <c r="CS44" s="211">
        <f t="shared" si="44"/>
        <v>50.964483030781373</v>
      </c>
      <c r="CT44" s="211">
        <f t="shared" si="44"/>
        <v>50.964483030781373</v>
      </c>
      <c r="CU44" s="211">
        <f t="shared" si="44"/>
        <v>50.964483030781373</v>
      </c>
      <c r="CV44" s="211">
        <f t="shared" si="44"/>
        <v>50.964483030781373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136.59154929577466</v>
      </c>
      <c r="V46" s="211">
        <f t="shared" si="48"/>
        <v>136.59154929577466</v>
      </c>
      <c r="W46" s="211">
        <f t="shared" si="48"/>
        <v>136.59154929577466</v>
      </c>
      <c r="X46" s="211">
        <f t="shared" si="48"/>
        <v>136.59154929577466</v>
      </c>
      <c r="Y46" s="211">
        <f t="shared" si="48"/>
        <v>136.59154929577466</v>
      </c>
      <c r="Z46" s="211">
        <f t="shared" si="48"/>
        <v>136.59154929577466</v>
      </c>
      <c r="AA46" s="211">
        <f t="shared" si="48"/>
        <v>136.59154929577466</v>
      </c>
      <c r="AB46" s="211">
        <f t="shared" si="48"/>
        <v>136.59154929577466</v>
      </c>
      <c r="AC46" s="211">
        <f t="shared" si="48"/>
        <v>136.59154929577466</v>
      </c>
      <c r="AD46" s="211">
        <f t="shared" si="48"/>
        <v>136.59154929577466</v>
      </c>
      <c r="AE46" s="211">
        <f t="shared" si="48"/>
        <v>136.59154929577466</v>
      </c>
      <c r="AF46" s="211">
        <f t="shared" si="48"/>
        <v>136.59154929577466</v>
      </c>
      <c r="AG46" s="211">
        <f t="shared" si="48"/>
        <v>136.59154929577466</v>
      </c>
      <c r="AH46" s="211">
        <f t="shared" si="48"/>
        <v>136.59154929577466</v>
      </c>
      <c r="AI46" s="211">
        <f t="shared" si="48"/>
        <v>136.59154929577466</v>
      </c>
      <c r="AJ46" s="211">
        <f t="shared" si="48"/>
        <v>136.59154929577466</v>
      </c>
      <c r="AK46" s="211">
        <f t="shared" si="48"/>
        <v>136.59154929577466</v>
      </c>
      <c r="AL46" s="211">
        <f t="shared" ref="AL46:BQ46" si="49">IF(AL$22&lt;=$E$24,IF(AL$22&lt;=$D$24,IF(AL$22&lt;=$C$24,IF(AL$22&lt;=$B$24,$B112,($C29-$B29)/($C$24-$B$24)),($D29-$C29)/($D$24-$C$24)),($E29-$D29)/($E$24-$D$24)),$F112)</f>
        <v>136.59154929577466</v>
      </c>
      <c r="AM46" s="211">
        <f t="shared" si="49"/>
        <v>136.59154929577466</v>
      </c>
      <c r="AN46" s="211">
        <f t="shared" si="49"/>
        <v>136.59154929577466</v>
      </c>
      <c r="AO46" s="211">
        <f t="shared" si="49"/>
        <v>136.59154929577466</v>
      </c>
      <c r="AP46" s="211">
        <f t="shared" si="49"/>
        <v>136.59154929577466</v>
      </c>
      <c r="AQ46" s="211">
        <f t="shared" si="49"/>
        <v>136.59154929577466</v>
      </c>
      <c r="AR46" s="211">
        <f t="shared" si="49"/>
        <v>136.59154929577466</v>
      </c>
      <c r="AS46" s="211">
        <f t="shared" si="49"/>
        <v>136.59154929577466</v>
      </c>
      <c r="AT46" s="211">
        <f t="shared" si="49"/>
        <v>136.59154929577466</v>
      </c>
      <c r="AU46" s="211">
        <f t="shared" si="49"/>
        <v>136.59154929577466</v>
      </c>
      <c r="AV46" s="211">
        <f t="shared" si="49"/>
        <v>136.59154929577466</v>
      </c>
      <c r="AW46" s="211">
        <f t="shared" si="49"/>
        <v>136.59154929577466</v>
      </c>
      <c r="AX46" s="211">
        <f t="shared" si="49"/>
        <v>136.59154929577466</v>
      </c>
      <c r="AY46" s="211">
        <f t="shared" si="49"/>
        <v>136.59154929577466</v>
      </c>
      <c r="AZ46" s="211">
        <f t="shared" si="49"/>
        <v>136.59154929577466</v>
      </c>
      <c r="BA46" s="211">
        <f t="shared" si="49"/>
        <v>136.59154929577466</v>
      </c>
      <c r="BB46" s="211">
        <f t="shared" si="49"/>
        <v>136.59154929577466</v>
      </c>
      <c r="BC46" s="211">
        <f t="shared" si="49"/>
        <v>136.59154929577466</v>
      </c>
      <c r="BD46" s="211">
        <f t="shared" si="49"/>
        <v>136.59154929577466</v>
      </c>
      <c r="BE46" s="211">
        <f t="shared" si="49"/>
        <v>169.79523809523809</v>
      </c>
      <c r="BF46" s="211">
        <f t="shared" si="49"/>
        <v>169.79523809523809</v>
      </c>
      <c r="BG46" s="211">
        <f t="shared" si="49"/>
        <v>169.79523809523809</v>
      </c>
      <c r="BH46" s="211">
        <f t="shared" si="49"/>
        <v>169.79523809523809</v>
      </c>
      <c r="BI46" s="211">
        <f t="shared" si="49"/>
        <v>169.79523809523809</v>
      </c>
      <c r="BJ46" s="211">
        <f t="shared" si="49"/>
        <v>169.79523809523809</v>
      </c>
      <c r="BK46" s="211">
        <f t="shared" si="49"/>
        <v>169.79523809523809</v>
      </c>
      <c r="BL46" s="211">
        <f t="shared" si="49"/>
        <v>169.79523809523809</v>
      </c>
      <c r="BM46" s="211">
        <f t="shared" si="49"/>
        <v>169.79523809523809</v>
      </c>
      <c r="BN46" s="211">
        <f t="shared" si="49"/>
        <v>169.79523809523809</v>
      </c>
      <c r="BO46" s="211">
        <f t="shared" si="49"/>
        <v>169.79523809523809</v>
      </c>
      <c r="BP46" s="211">
        <f t="shared" si="49"/>
        <v>169.79523809523809</v>
      </c>
      <c r="BQ46" s="211">
        <f t="shared" si="49"/>
        <v>169.79523809523809</v>
      </c>
      <c r="BR46" s="211">
        <f t="shared" ref="BR46:DA46" si="50">IF(BR$22&lt;=$E$24,IF(BR$22&lt;=$D$24,IF(BR$22&lt;=$C$24,IF(BR$22&lt;=$B$24,$B112,($C29-$B29)/($C$24-$B$24)),($D29-$C29)/($D$24-$C$24)),($E29-$D29)/($E$24-$D$24)),$F112)</f>
        <v>169.79523809523809</v>
      </c>
      <c r="BS46" s="211">
        <f t="shared" si="50"/>
        <v>169.79523809523809</v>
      </c>
      <c r="BT46" s="211">
        <f t="shared" si="50"/>
        <v>169.79523809523809</v>
      </c>
      <c r="BU46" s="211">
        <f t="shared" si="50"/>
        <v>169.79523809523809</v>
      </c>
      <c r="BV46" s="211">
        <f t="shared" si="50"/>
        <v>169.79523809523809</v>
      </c>
      <c r="BW46" s="211">
        <f t="shared" si="50"/>
        <v>169.79523809523809</v>
      </c>
      <c r="BX46" s="211">
        <f t="shared" si="50"/>
        <v>169.79523809523809</v>
      </c>
      <c r="BY46" s="211">
        <f t="shared" si="50"/>
        <v>169.79523809523809</v>
      </c>
      <c r="BZ46" s="211">
        <f t="shared" si="50"/>
        <v>169.79523809523809</v>
      </c>
      <c r="CA46" s="211">
        <f t="shared" si="50"/>
        <v>169.79523809523809</v>
      </c>
      <c r="CB46" s="211">
        <f t="shared" si="50"/>
        <v>169.79523809523809</v>
      </c>
      <c r="CC46" s="211">
        <f t="shared" si="50"/>
        <v>169.79523809523809</v>
      </c>
      <c r="CD46" s="211">
        <f t="shared" si="50"/>
        <v>169.79523809523809</v>
      </c>
      <c r="CE46" s="211">
        <f t="shared" si="50"/>
        <v>169.79523809523809</v>
      </c>
      <c r="CF46" s="211">
        <f t="shared" si="50"/>
        <v>169.79523809523809</v>
      </c>
      <c r="CG46" s="211">
        <f t="shared" si="50"/>
        <v>169.79523809523809</v>
      </c>
      <c r="CH46" s="211">
        <f t="shared" si="50"/>
        <v>169.79523809523809</v>
      </c>
      <c r="CI46" s="211">
        <f t="shared" si="50"/>
        <v>616.35467980295562</v>
      </c>
      <c r="CJ46" s="211">
        <f t="shared" si="50"/>
        <v>616.35467980295562</v>
      </c>
      <c r="CK46" s="211">
        <f t="shared" si="50"/>
        <v>616.35467980295562</v>
      </c>
      <c r="CL46" s="211">
        <f t="shared" si="50"/>
        <v>616.35467980295562</v>
      </c>
      <c r="CM46" s="211">
        <f t="shared" si="50"/>
        <v>616.35467980295562</v>
      </c>
      <c r="CN46" s="211">
        <f t="shared" si="50"/>
        <v>616.35467980295562</v>
      </c>
      <c r="CO46" s="211">
        <f t="shared" si="50"/>
        <v>616.35467980295562</v>
      </c>
      <c r="CP46" s="211">
        <f t="shared" si="50"/>
        <v>616.35467980295562</v>
      </c>
      <c r="CQ46" s="211">
        <f t="shared" si="50"/>
        <v>616.35467980295562</v>
      </c>
      <c r="CR46" s="211">
        <f t="shared" si="50"/>
        <v>616.35467980295562</v>
      </c>
      <c r="CS46" s="211">
        <f t="shared" si="50"/>
        <v>616.35467980295562</v>
      </c>
      <c r="CT46" s="211">
        <f t="shared" si="50"/>
        <v>616.35467980295562</v>
      </c>
      <c r="CU46" s="211">
        <f t="shared" si="50"/>
        <v>616.35467980295562</v>
      </c>
      <c r="CV46" s="211">
        <f t="shared" si="50"/>
        <v>616.35467980295562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2.6978706201570986</v>
      </c>
      <c r="V47" s="211">
        <f t="shared" si="51"/>
        <v>2.6978706201570986</v>
      </c>
      <c r="W47" s="211">
        <f t="shared" si="51"/>
        <v>2.6978706201570986</v>
      </c>
      <c r="X47" s="211">
        <f t="shared" si="51"/>
        <v>2.6978706201570986</v>
      </c>
      <c r="Y47" s="211">
        <f t="shared" si="51"/>
        <v>2.6978706201570986</v>
      </c>
      <c r="Z47" s="211">
        <f t="shared" si="51"/>
        <v>2.6978706201570986</v>
      </c>
      <c r="AA47" s="211">
        <f t="shared" si="51"/>
        <v>2.6978706201570986</v>
      </c>
      <c r="AB47" s="211">
        <f t="shared" si="51"/>
        <v>2.6978706201570986</v>
      </c>
      <c r="AC47" s="211">
        <f t="shared" si="51"/>
        <v>2.6978706201570986</v>
      </c>
      <c r="AD47" s="211">
        <f t="shared" si="51"/>
        <v>2.6978706201570986</v>
      </c>
      <c r="AE47" s="211">
        <f t="shared" si="51"/>
        <v>2.6978706201570986</v>
      </c>
      <c r="AF47" s="211">
        <f t="shared" si="51"/>
        <v>2.6978706201570986</v>
      </c>
      <c r="AG47" s="211">
        <f t="shared" si="51"/>
        <v>2.6978706201570986</v>
      </c>
      <c r="AH47" s="211">
        <f t="shared" si="51"/>
        <v>2.6978706201570986</v>
      </c>
      <c r="AI47" s="211">
        <f t="shared" si="51"/>
        <v>2.6978706201570986</v>
      </c>
      <c r="AJ47" s="211">
        <f t="shared" si="51"/>
        <v>2.6978706201570986</v>
      </c>
      <c r="AK47" s="211">
        <f t="shared" si="51"/>
        <v>2.6978706201570986</v>
      </c>
      <c r="AL47" s="211">
        <f t="shared" ref="AL47:BQ47" si="52">IF(AL$22&lt;=$E$24,IF(AL$22&lt;=$D$24,IF(AL$22&lt;=$C$24,IF(AL$22&lt;=$B$24,$B113,($C30-$B30)/($C$24-$B$24)),($D30-$C30)/($D$24-$C$24)),($E30-$D30)/($E$24-$D$24)),$F113)</f>
        <v>2.6978706201570986</v>
      </c>
      <c r="AM47" s="211">
        <f t="shared" si="52"/>
        <v>2.6978706201570986</v>
      </c>
      <c r="AN47" s="211">
        <f t="shared" si="52"/>
        <v>2.6978706201570986</v>
      </c>
      <c r="AO47" s="211">
        <f t="shared" si="52"/>
        <v>2.6978706201570986</v>
      </c>
      <c r="AP47" s="211">
        <f t="shared" si="52"/>
        <v>2.6978706201570986</v>
      </c>
      <c r="AQ47" s="211">
        <f t="shared" si="52"/>
        <v>2.6978706201570986</v>
      </c>
      <c r="AR47" s="211">
        <f t="shared" si="52"/>
        <v>2.6978706201570986</v>
      </c>
      <c r="AS47" s="211">
        <f t="shared" si="52"/>
        <v>2.6978706201570986</v>
      </c>
      <c r="AT47" s="211">
        <f t="shared" si="52"/>
        <v>2.6978706201570986</v>
      </c>
      <c r="AU47" s="211">
        <f t="shared" si="52"/>
        <v>2.6978706201570986</v>
      </c>
      <c r="AV47" s="211">
        <f t="shared" si="52"/>
        <v>2.6978706201570986</v>
      </c>
      <c r="AW47" s="211">
        <f t="shared" si="52"/>
        <v>2.6978706201570986</v>
      </c>
      <c r="AX47" s="211">
        <f t="shared" si="52"/>
        <v>2.6978706201570986</v>
      </c>
      <c r="AY47" s="211">
        <f t="shared" si="52"/>
        <v>2.6978706201570986</v>
      </c>
      <c r="AZ47" s="211">
        <f t="shared" si="52"/>
        <v>2.6978706201570986</v>
      </c>
      <c r="BA47" s="211">
        <f t="shared" si="52"/>
        <v>2.6978706201570986</v>
      </c>
      <c r="BB47" s="211">
        <f t="shared" si="52"/>
        <v>2.6978706201570986</v>
      </c>
      <c r="BC47" s="211">
        <f t="shared" si="52"/>
        <v>2.6978706201570986</v>
      </c>
      <c r="BD47" s="211">
        <f t="shared" si="52"/>
        <v>2.6978706201570986</v>
      </c>
      <c r="BE47" s="211">
        <f t="shared" si="52"/>
        <v>-4.5451513755148385</v>
      </c>
      <c r="BF47" s="211">
        <f t="shared" si="52"/>
        <v>-4.5451513755148385</v>
      </c>
      <c r="BG47" s="211">
        <f t="shared" si="52"/>
        <v>-4.5451513755148385</v>
      </c>
      <c r="BH47" s="211">
        <f t="shared" si="52"/>
        <v>-4.5451513755148385</v>
      </c>
      <c r="BI47" s="211">
        <f t="shared" si="52"/>
        <v>-4.5451513755148385</v>
      </c>
      <c r="BJ47" s="211">
        <f t="shared" si="52"/>
        <v>-4.5451513755148385</v>
      </c>
      <c r="BK47" s="211">
        <f t="shared" si="52"/>
        <v>-4.5451513755148385</v>
      </c>
      <c r="BL47" s="211">
        <f t="shared" si="52"/>
        <v>-4.5451513755148385</v>
      </c>
      <c r="BM47" s="211">
        <f t="shared" si="52"/>
        <v>-4.5451513755148385</v>
      </c>
      <c r="BN47" s="211">
        <f t="shared" si="52"/>
        <v>-4.5451513755148385</v>
      </c>
      <c r="BO47" s="211">
        <f t="shared" si="52"/>
        <v>-4.5451513755148385</v>
      </c>
      <c r="BP47" s="211">
        <f t="shared" si="52"/>
        <v>-4.5451513755148385</v>
      </c>
      <c r="BQ47" s="211">
        <f t="shared" si="52"/>
        <v>-4.5451513755148385</v>
      </c>
      <c r="BR47" s="211">
        <f t="shared" ref="BR47:DA47" si="53">IF(BR$22&lt;=$E$24,IF(BR$22&lt;=$D$24,IF(BR$22&lt;=$C$24,IF(BR$22&lt;=$B$24,$B113,($C30-$B30)/($C$24-$B$24)),($D30-$C30)/($D$24-$C$24)),($E30-$D30)/($E$24-$D$24)),$F113)</f>
        <v>-4.5451513755148385</v>
      </c>
      <c r="BS47" s="211">
        <f t="shared" si="53"/>
        <v>-4.5451513755148385</v>
      </c>
      <c r="BT47" s="211">
        <f t="shared" si="53"/>
        <v>-4.5451513755148385</v>
      </c>
      <c r="BU47" s="211">
        <f t="shared" si="53"/>
        <v>-4.5451513755148385</v>
      </c>
      <c r="BV47" s="211">
        <f t="shared" si="53"/>
        <v>-4.5451513755148385</v>
      </c>
      <c r="BW47" s="211">
        <f t="shared" si="53"/>
        <v>-4.5451513755148385</v>
      </c>
      <c r="BX47" s="211">
        <f t="shared" si="53"/>
        <v>-4.5451513755148385</v>
      </c>
      <c r="BY47" s="211">
        <f t="shared" si="53"/>
        <v>-4.5451513755148385</v>
      </c>
      <c r="BZ47" s="211">
        <f t="shared" si="53"/>
        <v>-4.5451513755148385</v>
      </c>
      <c r="CA47" s="211">
        <f t="shared" si="53"/>
        <v>-4.5451513755148385</v>
      </c>
      <c r="CB47" s="211">
        <f t="shared" si="53"/>
        <v>-4.5451513755148385</v>
      </c>
      <c r="CC47" s="211">
        <f t="shared" si="53"/>
        <v>-4.5451513755148385</v>
      </c>
      <c r="CD47" s="211">
        <f t="shared" si="53"/>
        <v>-4.5451513755148385</v>
      </c>
      <c r="CE47" s="211">
        <f t="shared" si="53"/>
        <v>-4.5451513755148385</v>
      </c>
      <c r="CF47" s="211">
        <f t="shared" si="53"/>
        <v>-4.5451513755148385</v>
      </c>
      <c r="CG47" s="211">
        <f t="shared" si="53"/>
        <v>-4.5451513755148385</v>
      </c>
      <c r="CH47" s="211">
        <f t="shared" si="53"/>
        <v>-4.5451513755148385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-131.26760563380282</v>
      </c>
      <c r="V48" s="211">
        <f t="shared" si="54"/>
        <v>-131.26760563380282</v>
      </c>
      <c r="W48" s="211">
        <f t="shared" si="54"/>
        <v>-131.26760563380282</v>
      </c>
      <c r="X48" s="211">
        <f t="shared" si="54"/>
        <v>-131.26760563380282</v>
      </c>
      <c r="Y48" s="211">
        <f t="shared" si="54"/>
        <v>-131.26760563380282</v>
      </c>
      <c r="Z48" s="211">
        <f t="shared" si="54"/>
        <v>-131.26760563380282</v>
      </c>
      <c r="AA48" s="211">
        <f t="shared" si="54"/>
        <v>-131.26760563380282</v>
      </c>
      <c r="AB48" s="211">
        <f t="shared" si="54"/>
        <v>-131.26760563380282</v>
      </c>
      <c r="AC48" s="211">
        <f t="shared" si="54"/>
        <v>-131.26760563380282</v>
      </c>
      <c r="AD48" s="211">
        <f t="shared" si="54"/>
        <v>-131.26760563380282</v>
      </c>
      <c r="AE48" s="211">
        <f t="shared" si="54"/>
        <v>-131.26760563380282</v>
      </c>
      <c r="AF48" s="211">
        <f t="shared" si="54"/>
        <v>-131.26760563380282</v>
      </c>
      <c r="AG48" s="211">
        <f t="shared" si="54"/>
        <v>-131.26760563380282</v>
      </c>
      <c r="AH48" s="211">
        <f t="shared" si="54"/>
        <v>-131.26760563380282</v>
      </c>
      <c r="AI48" s="211">
        <f t="shared" si="54"/>
        <v>-131.26760563380282</v>
      </c>
      <c r="AJ48" s="211">
        <f t="shared" si="54"/>
        <v>-131.26760563380282</v>
      </c>
      <c r="AK48" s="211">
        <f t="shared" si="54"/>
        <v>-131.26760563380282</v>
      </c>
      <c r="AL48" s="211">
        <f t="shared" ref="AL48:BQ48" si="55">IF(AL$22&lt;=$E$24,IF(AL$22&lt;=$D$24,IF(AL$22&lt;=$C$24,IF(AL$22&lt;=$B$24,$B114,($C31-$B31)/($C$24-$B$24)),($D31-$C31)/($D$24-$C$24)),($E31-$D31)/($E$24-$D$24)),$F114)</f>
        <v>-131.26760563380282</v>
      </c>
      <c r="AM48" s="211">
        <f t="shared" si="55"/>
        <v>-131.26760563380282</v>
      </c>
      <c r="AN48" s="211">
        <f t="shared" si="55"/>
        <v>-131.26760563380282</v>
      </c>
      <c r="AO48" s="211">
        <f t="shared" si="55"/>
        <v>-131.26760563380282</v>
      </c>
      <c r="AP48" s="211">
        <f t="shared" si="55"/>
        <v>-131.26760563380282</v>
      </c>
      <c r="AQ48" s="211">
        <f t="shared" si="55"/>
        <v>-131.26760563380282</v>
      </c>
      <c r="AR48" s="211">
        <f t="shared" si="55"/>
        <v>-131.26760563380282</v>
      </c>
      <c r="AS48" s="211">
        <f t="shared" si="55"/>
        <v>-131.26760563380282</v>
      </c>
      <c r="AT48" s="211">
        <f t="shared" si="55"/>
        <v>-131.26760563380282</v>
      </c>
      <c r="AU48" s="211">
        <f t="shared" si="55"/>
        <v>-131.26760563380282</v>
      </c>
      <c r="AV48" s="211">
        <f t="shared" si="55"/>
        <v>-131.26760563380282</v>
      </c>
      <c r="AW48" s="211">
        <f t="shared" si="55"/>
        <v>-131.26760563380282</v>
      </c>
      <c r="AX48" s="211">
        <f t="shared" si="55"/>
        <v>-131.26760563380282</v>
      </c>
      <c r="AY48" s="211">
        <f t="shared" si="55"/>
        <v>-131.26760563380282</v>
      </c>
      <c r="AZ48" s="211">
        <f t="shared" si="55"/>
        <v>-131.26760563380282</v>
      </c>
      <c r="BA48" s="211">
        <f t="shared" si="55"/>
        <v>-131.26760563380282</v>
      </c>
      <c r="BB48" s="211">
        <f t="shared" si="55"/>
        <v>-131.26760563380282</v>
      </c>
      <c r="BC48" s="211">
        <f t="shared" si="55"/>
        <v>-131.26760563380282</v>
      </c>
      <c r="BD48" s="211">
        <f t="shared" si="55"/>
        <v>-131.26760563380282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4114.2857142857147</v>
      </c>
      <c r="BF49" s="211">
        <f t="shared" si="58"/>
        <v>4114.2857142857147</v>
      </c>
      <c r="BG49" s="211">
        <f t="shared" si="58"/>
        <v>4114.2857142857147</v>
      </c>
      <c r="BH49" s="211">
        <f t="shared" si="58"/>
        <v>4114.2857142857147</v>
      </c>
      <c r="BI49" s="211">
        <f t="shared" si="58"/>
        <v>4114.2857142857147</v>
      </c>
      <c r="BJ49" s="211">
        <f t="shared" si="58"/>
        <v>4114.2857142857147</v>
      </c>
      <c r="BK49" s="211">
        <f t="shared" si="58"/>
        <v>4114.2857142857147</v>
      </c>
      <c r="BL49" s="211">
        <f t="shared" si="58"/>
        <v>4114.2857142857147</v>
      </c>
      <c r="BM49" s="211">
        <f t="shared" si="58"/>
        <v>4114.2857142857147</v>
      </c>
      <c r="BN49" s="211">
        <f t="shared" si="58"/>
        <v>4114.2857142857147</v>
      </c>
      <c r="BO49" s="211">
        <f t="shared" si="58"/>
        <v>4114.2857142857147</v>
      </c>
      <c r="BP49" s="211">
        <f t="shared" si="58"/>
        <v>4114.2857142857147</v>
      </c>
      <c r="BQ49" s="211">
        <f t="shared" si="58"/>
        <v>4114.2857142857147</v>
      </c>
      <c r="BR49" s="211">
        <f t="shared" ref="BR49:DA49" si="59">IF(BR$22&lt;=$E$24,IF(BR$22&lt;=$D$24,IF(BR$22&lt;=$C$24,IF(BR$22&lt;=$B$24,$B115,($C32-$B32)/($C$24-$B$24)),($D32-$C32)/($D$24-$C$24)),($E32-$D32)/($E$24-$D$24)),$F115)</f>
        <v>4114.2857142857147</v>
      </c>
      <c r="BS49" s="211">
        <f t="shared" si="59"/>
        <v>4114.2857142857147</v>
      </c>
      <c r="BT49" s="211">
        <f t="shared" si="59"/>
        <v>4114.2857142857147</v>
      </c>
      <c r="BU49" s="211">
        <f t="shared" si="59"/>
        <v>4114.2857142857147</v>
      </c>
      <c r="BV49" s="211">
        <f t="shared" si="59"/>
        <v>4114.2857142857147</v>
      </c>
      <c r="BW49" s="211">
        <f t="shared" si="59"/>
        <v>4114.2857142857147</v>
      </c>
      <c r="BX49" s="211">
        <f t="shared" si="59"/>
        <v>4114.2857142857147</v>
      </c>
      <c r="BY49" s="211">
        <f t="shared" si="59"/>
        <v>4114.2857142857147</v>
      </c>
      <c r="BZ49" s="211">
        <f t="shared" si="59"/>
        <v>4114.2857142857147</v>
      </c>
      <c r="CA49" s="211">
        <f t="shared" si="59"/>
        <v>4114.2857142857147</v>
      </c>
      <c r="CB49" s="211">
        <f t="shared" si="59"/>
        <v>4114.2857142857147</v>
      </c>
      <c r="CC49" s="211">
        <f t="shared" si="59"/>
        <v>4114.2857142857147</v>
      </c>
      <c r="CD49" s="211">
        <f t="shared" si="59"/>
        <v>4114.2857142857147</v>
      </c>
      <c r="CE49" s="211">
        <f t="shared" si="59"/>
        <v>4114.2857142857147</v>
      </c>
      <c r="CF49" s="211">
        <f t="shared" si="59"/>
        <v>4114.2857142857147</v>
      </c>
      <c r="CG49" s="211">
        <f t="shared" si="59"/>
        <v>4114.2857142857147</v>
      </c>
      <c r="CH49" s="211">
        <f t="shared" si="59"/>
        <v>4114.2857142857147</v>
      </c>
      <c r="CI49" s="211">
        <f t="shared" si="59"/>
        <v>7377.3399014778315</v>
      </c>
      <c r="CJ49" s="211">
        <f t="shared" si="59"/>
        <v>7377.3399014778315</v>
      </c>
      <c r="CK49" s="211">
        <f t="shared" si="59"/>
        <v>7377.3399014778315</v>
      </c>
      <c r="CL49" s="211">
        <f t="shared" si="59"/>
        <v>7377.3399014778315</v>
      </c>
      <c r="CM49" s="211">
        <f t="shared" si="59"/>
        <v>7377.3399014778315</v>
      </c>
      <c r="CN49" s="211">
        <f t="shared" si="59"/>
        <v>7377.3399014778315</v>
      </c>
      <c r="CO49" s="211">
        <f t="shared" si="59"/>
        <v>7377.3399014778315</v>
      </c>
      <c r="CP49" s="211">
        <f t="shared" si="59"/>
        <v>7377.3399014778315</v>
      </c>
      <c r="CQ49" s="211">
        <f t="shared" si="59"/>
        <v>7377.3399014778315</v>
      </c>
      <c r="CR49" s="211">
        <f t="shared" si="59"/>
        <v>7377.3399014778315</v>
      </c>
      <c r="CS49" s="211">
        <f t="shared" si="59"/>
        <v>7377.3399014778315</v>
      </c>
      <c r="CT49" s="211">
        <f t="shared" si="59"/>
        <v>7377.3399014778315</v>
      </c>
      <c r="CU49" s="211">
        <f t="shared" si="59"/>
        <v>7377.3399014778315</v>
      </c>
      <c r="CV49" s="211">
        <f t="shared" si="59"/>
        <v>7377.3399014778315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-108.16901408450703</v>
      </c>
      <c r="V51" s="211">
        <f t="shared" si="63"/>
        <v>-108.16901408450703</v>
      </c>
      <c r="W51" s="211">
        <f t="shared" si="63"/>
        <v>-108.16901408450703</v>
      </c>
      <c r="X51" s="211">
        <f t="shared" si="63"/>
        <v>-108.16901408450703</v>
      </c>
      <c r="Y51" s="211">
        <f t="shared" si="63"/>
        <v>-108.16901408450703</v>
      </c>
      <c r="Z51" s="211">
        <f t="shared" si="63"/>
        <v>-108.16901408450703</v>
      </c>
      <c r="AA51" s="211">
        <f t="shared" si="63"/>
        <v>-108.16901408450703</v>
      </c>
      <c r="AB51" s="211">
        <f t="shared" si="63"/>
        <v>-108.16901408450703</v>
      </c>
      <c r="AC51" s="211">
        <f t="shared" si="63"/>
        <v>-108.16901408450703</v>
      </c>
      <c r="AD51" s="211">
        <f t="shared" si="63"/>
        <v>-108.16901408450703</v>
      </c>
      <c r="AE51" s="211">
        <f t="shared" si="63"/>
        <v>-108.16901408450703</v>
      </c>
      <c r="AF51" s="211">
        <f t="shared" si="63"/>
        <v>-108.16901408450703</v>
      </c>
      <c r="AG51" s="211">
        <f t="shared" si="63"/>
        <v>-108.16901408450703</v>
      </c>
      <c r="AH51" s="211">
        <f t="shared" si="63"/>
        <v>-108.16901408450703</v>
      </c>
      <c r="AI51" s="211">
        <f t="shared" si="63"/>
        <v>-108.16901408450703</v>
      </c>
      <c r="AJ51" s="211">
        <f t="shared" si="63"/>
        <v>-108.16901408450703</v>
      </c>
      <c r="AK51" s="211">
        <f t="shared" si="63"/>
        <v>-108.16901408450703</v>
      </c>
      <c r="AL51" s="211">
        <f t="shared" ref="AL51:BQ51" si="64">IF(AL$22&lt;=$E$24,IF(AL$22&lt;=$D$24,IF(AL$22&lt;=$C$24,IF(AL$22&lt;=$B$24,$B117,($C34-$B34)/($C$24-$B$24)),($D34-$C34)/($D$24-$C$24)),($E34-$D34)/($E$24-$D$24)),$F117)</f>
        <v>-108.16901408450703</v>
      </c>
      <c r="AM51" s="211">
        <f t="shared" si="64"/>
        <v>-108.16901408450703</v>
      </c>
      <c r="AN51" s="211">
        <f t="shared" si="64"/>
        <v>-108.16901408450703</v>
      </c>
      <c r="AO51" s="211">
        <f t="shared" si="64"/>
        <v>-108.16901408450703</v>
      </c>
      <c r="AP51" s="211">
        <f t="shared" si="64"/>
        <v>-108.16901408450703</v>
      </c>
      <c r="AQ51" s="211">
        <f t="shared" si="64"/>
        <v>-108.16901408450703</v>
      </c>
      <c r="AR51" s="211">
        <f t="shared" si="64"/>
        <v>-108.16901408450703</v>
      </c>
      <c r="AS51" s="211">
        <f t="shared" si="64"/>
        <v>-108.16901408450703</v>
      </c>
      <c r="AT51" s="211">
        <f t="shared" si="64"/>
        <v>-108.16901408450703</v>
      </c>
      <c r="AU51" s="211">
        <f t="shared" si="64"/>
        <v>-108.16901408450703</v>
      </c>
      <c r="AV51" s="211">
        <f t="shared" si="64"/>
        <v>-108.16901408450703</v>
      </c>
      <c r="AW51" s="211">
        <f t="shared" si="64"/>
        <v>-108.16901408450703</v>
      </c>
      <c r="AX51" s="211">
        <f t="shared" si="64"/>
        <v>-108.16901408450703</v>
      </c>
      <c r="AY51" s="211">
        <f t="shared" si="64"/>
        <v>-108.16901408450703</v>
      </c>
      <c r="AZ51" s="211">
        <f t="shared" si="64"/>
        <v>-108.16901408450703</v>
      </c>
      <c r="BA51" s="211">
        <f t="shared" si="64"/>
        <v>-108.16901408450703</v>
      </c>
      <c r="BB51" s="211">
        <f t="shared" si="64"/>
        <v>-108.16901408450703</v>
      </c>
      <c r="BC51" s="211">
        <f t="shared" si="64"/>
        <v>-108.16901408450703</v>
      </c>
      <c r="BD51" s="211">
        <f t="shared" si="64"/>
        <v>-108.16901408450703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2648.2758620689656</v>
      </c>
      <c r="CJ51" s="211">
        <f t="shared" si="65"/>
        <v>2648.2758620689656</v>
      </c>
      <c r="CK51" s="211">
        <f t="shared" si="65"/>
        <v>2648.2758620689656</v>
      </c>
      <c r="CL51" s="211">
        <f t="shared" si="65"/>
        <v>2648.2758620689656</v>
      </c>
      <c r="CM51" s="211">
        <f t="shared" si="65"/>
        <v>2648.2758620689656</v>
      </c>
      <c r="CN51" s="211">
        <f t="shared" si="65"/>
        <v>2648.2758620689656</v>
      </c>
      <c r="CO51" s="211">
        <f t="shared" si="65"/>
        <v>2648.2758620689656</v>
      </c>
      <c r="CP51" s="211">
        <f t="shared" si="65"/>
        <v>2648.2758620689656</v>
      </c>
      <c r="CQ51" s="211">
        <f t="shared" si="65"/>
        <v>2648.2758620689656</v>
      </c>
      <c r="CR51" s="211">
        <f t="shared" si="65"/>
        <v>2648.2758620689656</v>
      </c>
      <c r="CS51" s="211">
        <f t="shared" si="65"/>
        <v>2648.2758620689656</v>
      </c>
      <c r="CT51" s="211">
        <f t="shared" si="65"/>
        <v>2648.2758620689656</v>
      </c>
      <c r="CU51" s="211">
        <f t="shared" si="65"/>
        <v>2648.2758620689656</v>
      </c>
      <c r="CV51" s="211">
        <f t="shared" si="65"/>
        <v>2648.2758620689656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2.9371307040744052</v>
      </c>
      <c r="V52" s="211">
        <f t="shared" si="66"/>
        <v>2.9371307040744052</v>
      </c>
      <c r="W52" s="211">
        <f t="shared" si="66"/>
        <v>2.9371307040744052</v>
      </c>
      <c r="X52" s="211">
        <f t="shared" si="66"/>
        <v>2.9371307040744052</v>
      </c>
      <c r="Y52" s="211">
        <f t="shared" si="66"/>
        <v>2.9371307040744052</v>
      </c>
      <c r="Z52" s="211">
        <f t="shared" si="66"/>
        <v>2.9371307040744052</v>
      </c>
      <c r="AA52" s="211">
        <f t="shared" si="66"/>
        <v>2.9371307040744052</v>
      </c>
      <c r="AB52" s="211">
        <f t="shared" si="66"/>
        <v>2.9371307040744052</v>
      </c>
      <c r="AC52" s="211">
        <f t="shared" si="66"/>
        <v>2.9371307040744052</v>
      </c>
      <c r="AD52" s="211">
        <f t="shared" si="66"/>
        <v>2.9371307040744052</v>
      </c>
      <c r="AE52" s="211">
        <f t="shared" si="66"/>
        <v>2.9371307040744052</v>
      </c>
      <c r="AF52" s="211">
        <f t="shared" si="66"/>
        <v>2.9371307040744052</v>
      </c>
      <c r="AG52" s="211">
        <f t="shared" si="66"/>
        <v>2.9371307040744052</v>
      </c>
      <c r="AH52" s="211">
        <f t="shared" si="66"/>
        <v>2.9371307040744052</v>
      </c>
      <c r="AI52" s="211">
        <f t="shared" si="66"/>
        <v>2.9371307040744052</v>
      </c>
      <c r="AJ52" s="211">
        <f t="shared" si="66"/>
        <v>2.9371307040744052</v>
      </c>
      <c r="AK52" s="211">
        <f t="shared" si="66"/>
        <v>2.9371307040744052</v>
      </c>
      <c r="AL52" s="211">
        <f t="shared" ref="AL52:BQ52" si="67">IF(AL$22&lt;=$E$24,IF(AL$22&lt;=$D$24,IF(AL$22&lt;=$C$24,IF(AL$22&lt;=$B$24,$B118,($C35-$B35)/($C$24-$B$24)),($D35-$C35)/($D$24-$C$24)),($E35-$D35)/($E$24-$D$24)),$F118)</f>
        <v>2.9371307040744052</v>
      </c>
      <c r="AM52" s="211">
        <f t="shared" si="67"/>
        <v>2.9371307040744052</v>
      </c>
      <c r="AN52" s="211">
        <f t="shared" si="67"/>
        <v>2.9371307040744052</v>
      </c>
      <c r="AO52" s="211">
        <f t="shared" si="67"/>
        <v>2.9371307040744052</v>
      </c>
      <c r="AP52" s="211">
        <f t="shared" si="67"/>
        <v>2.9371307040744052</v>
      </c>
      <c r="AQ52" s="211">
        <f t="shared" si="67"/>
        <v>2.9371307040744052</v>
      </c>
      <c r="AR52" s="211">
        <f t="shared" si="67"/>
        <v>2.9371307040744052</v>
      </c>
      <c r="AS52" s="211">
        <f t="shared" si="67"/>
        <v>2.9371307040744052</v>
      </c>
      <c r="AT52" s="211">
        <f t="shared" si="67"/>
        <v>2.9371307040744052</v>
      </c>
      <c r="AU52" s="211">
        <f t="shared" si="67"/>
        <v>2.9371307040744052</v>
      </c>
      <c r="AV52" s="211">
        <f t="shared" si="67"/>
        <v>2.9371307040744052</v>
      </c>
      <c r="AW52" s="211">
        <f t="shared" si="67"/>
        <v>2.9371307040744052</v>
      </c>
      <c r="AX52" s="211">
        <f t="shared" si="67"/>
        <v>2.9371307040744052</v>
      </c>
      <c r="AY52" s="211">
        <f t="shared" si="67"/>
        <v>2.9371307040744052</v>
      </c>
      <c r="AZ52" s="211">
        <f t="shared" si="67"/>
        <v>2.9371307040744052</v>
      </c>
      <c r="BA52" s="211">
        <f t="shared" si="67"/>
        <v>2.9371307040744052</v>
      </c>
      <c r="BB52" s="211">
        <f t="shared" si="67"/>
        <v>2.9371307040744052</v>
      </c>
      <c r="BC52" s="211">
        <f t="shared" si="67"/>
        <v>2.9371307040744052</v>
      </c>
      <c r="BD52" s="211">
        <f t="shared" si="67"/>
        <v>2.9371307040744052</v>
      </c>
      <c r="BE52" s="211">
        <f t="shared" si="67"/>
        <v>-14.82140294791437</v>
      </c>
      <c r="BF52" s="211">
        <f t="shared" si="67"/>
        <v>-14.82140294791437</v>
      </c>
      <c r="BG52" s="211">
        <f t="shared" si="67"/>
        <v>-14.82140294791437</v>
      </c>
      <c r="BH52" s="211">
        <f t="shared" si="67"/>
        <v>-14.82140294791437</v>
      </c>
      <c r="BI52" s="211">
        <f t="shared" si="67"/>
        <v>-14.82140294791437</v>
      </c>
      <c r="BJ52" s="211">
        <f t="shared" si="67"/>
        <v>-14.82140294791437</v>
      </c>
      <c r="BK52" s="211">
        <f t="shared" si="67"/>
        <v>-14.82140294791437</v>
      </c>
      <c r="BL52" s="211">
        <f t="shared" si="67"/>
        <v>-14.82140294791437</v>
      </c>
      <c r="BM52" s="211">
        <f t="shared" si="67"/>
        <v>-14.82140294791437</v>
      </c>
      <c r="BN52" s="211">
        <f t="shared" si="67"/>
        <v>-14.82140294791437</v>
      </c>
      <c r="BO52" s="211">
        <f t="shared" si="67"/>
        <v>-14.82140294791437</v>
      </c>
      <c r="BP52" s="211">
        <f t="shared" si="67"/>
        <v>-14.82140294791437</v>
      </c>
      <c r="BQ52" s="211">
        <f t="shared" si="67"/>
        <v>-14.82140294791437</v>
      </c>
      <c r="BR52" s="211">
        <f t="shared" ref="BR52:DA52" si="68">IF(BR$22&lt;=$E$24,IF(BR$22&lt;=$D$24,IF(BR$22&lt;=$C$24,IF(BR$22&lt;=$B$24,$B118,($C35-$B35)/($C$24-$B$24)),($D35-$C35)/($D$24-$C$24)),($E35-$D35)/($E$24-$D$24)),$F118)</f>
        <v>-14.82140294791437</v>
      </c>
      <c r="BS52" s="211">
        <f t="shared" si="68"/>
        <v>-14.82140294791437</v>
      </c>
      <c r="BT52" s="211">
        <f t="shared" si="68"/>
        <v>-14.82140294791437</v>
      </c>
      <c r="BU52" s="211">
        <f t="shared" si="68"/>
        <v>-14.82140294791437</v>
      </c>
      <c r="BV52" s="211">
        <f t="shared" si="68"/>
        <v>-14.82140294791437</v>
      </c>
      <c r="BW52" s="211">
        <f t="shared" si="68"/>
        <v>-14.82140294791437</v>
      </c>
      <c r="BX52" s="211">
        <f t="shared" si="68"/>
        <v>-14.82140294791437</v>
      </c>
      <c r="BY52" s="211">
        <f t="shared" si="68"/>
        <v>-14.82140294791437</v>
      </c>
      <c r="BZ52" s="211">
        <f t="shared" si="68"/>
        <v>-14.82140294791437</v>
      </c>
      <c r="CA52" s="211">
        <f t="shared" si="68"/>
        <v>-14.82140294791437</v>
      </c>
      <c r="CB52" s="211">
        <f t="shared" si="68"/>
        <v>-14.82140294791437</v>
      </c>
      <c r="CC52" s="211">
        <f t="shared" si="68"/>
        <v>-14.82140294791437</v>
      </c>
      <c r="CD52" s="211">
        <f t="shared" si="68"/>
        <v>-14.82140294791437</v>
      </c>
      <c r="CE52" s="211">
        <f t="shared" si="68"/>
        <v>-14.82140294791437</v>
      </c>
      <c r="CF52" s="211">
        <f t="shared" si="68"/>
        <v>-14.82140294791437</v>
      </c>
      <c r="CG52" s="211">
        <f t="shared" si="68"/>
        <v>-14.82140294791437</v>
      </c>
      <c r="CH52" s="211">
        <f t="shared" si="68"/>
        <v>-14.82140294791437</v>
      </c>
      <c r="CI52" s="211">
        <f t="shared" si="68"/>
        <v>-85.678265363994768</v>
      </c>
      <c r="CJ52" s="211">
        <f t="shared" si="68"/>
        <v>-85.678265363994768</v>
      </c>
      <c r="CK52" s="211">
        <f t="shared" si="68"/>
        <v>-85.678265363994768</v>
      </c>
      <c r="CL52" s="211">
        <f t="shared" si="68"/>
        <v>-85.678265363994768</v>
      </c>
      <c r="CM52" s="211">
        <f t="shared" si="68"/>
        <v>-85.678265363994768</v>
      </c>
      <c r="CN52" s="211">
        <f t="shared" si="68"/>
        <v>-85.678265363994768</v>
      </c>
      <c r="CO52" s="211">
        <f t="shared" si="68"/>
        <v>-85.678265363994768</v>
      </c>
      <c r="CP52" s="211">
        <f t="shared" si="68"/>
        <v>-85.678265363994768</v>
      </c>
      <c r="CQ52" s="211">
        <f t="shared" si="68"/>
        <v>-85.678265363994768</v>
      </c>
      <c r="CR52" s="211">
        <f t="shared" si="68"/>
        <v>-85.678265363994768</v>
      </c>
      <c r="CS52" s="211">
        <f t="shared" si="68"/>
        <v>-85.678265363994768</v>
      </c>
      <c r="CT52" s="211">
        <f t="shared" si="68"/>
        <v>-85.678265363994768</v>
      </c>
      <c r="CU52" s="211">
        <f t="shared" si="68"/>
        <v>-85.678265363994768</v>
      </c>
      <c r="CV52" s="211">
        <f t="shared" si="68"/>
        <v>-85.678265363994768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473.23943661971833</v>
      </c>
      <c r="V53" s="211">
        <f t="shared" si="69"/>
        <v>473.23943661971833</v>
      </c>
      <c r="W53" s="211">
        <f t="shared" si="69"/>
        <v>473.23943661971833</v>
      </c>
      <c r="X53" s="211">
        <f t="shared" si="69"/>
        <v>473.23943661971833</v>
      </c>
      <c r="Y53" s="211">
        <f t="shared" si="69"/>
        <v>473.23943661971833</v>
      </c>
      <c r="Z53" s="211">
        <f t="shared" si="69"/>
        <v>473.23943661971833</v>
      </c>
      <c r="AA53" s="211">
        <f t="shared" si="69"/>
        <v>473.23943661971833</v>
      </c>
      <c r="AB53" s="211">
        <f t="shared" si="69"/>
        <v>473.23943661971833</v>
      </c>
      <c r="AC53" s="211">
        <f t="shared" si="69"/>
        <v>473.23943661971833</v>
      </c>
      <c r="AD53" s="211">
        <f t="shared" si="69"/>
        <v>473.23943661971833</v>
      </c>
      <c r="AE53" s="211">
        <f t="shared" si="69"/>
        <v>473.23943661971833</v>
      </c>
      <c r="AF53" s="211">
        <f t="shared" si="69"/>
        <v>473.23943661971833</v>
      </c>
      <c r="AG53" s="211">
        <f t="shared" si="69"/>
        <v>473.23943661971833</v>
      </c>
      <c r="AH53" s="211">
        <f t="shared" si="69"/>
        <v>473.23943661971833</v>
      </c>
      <c r="AI53" s="211">
        <f t="shared" si="69"/>
        <v>473.23943661971833</v>
      </c>
      <c r="AJ53" s="211">
        <f t="shared" si="69"/>
        <v>473.23943661971833</v>
      </c>
      <c r="AK53" s="211">
        <f t="shared" si="69"/>
        <v>473.23943661971833</v>
      </c>
      <c r="AL53" s="211">
        <f t="shared" ref="AL53:BQ53" si="70">IF(AL$22&lt;=$E$24,IF(AL$22&lt;=$D$24,IF(AL$22&lt;=$C$24,IF(AL$22&lt;=$B$24,$B119,($C36-$B36)/($C$24-$B$24)),($D36-$C36)/($D$24-$C$24)),($E36-$D36)/($E$24-$D$24)),$F119)</f>
        <v>473.23943661971833</v>
      </c>
      <c r="AM53" s="211">
        <f t="shared" si="70"/>
        <v>473.23943661971833</v>
      </c>
      <c r="AN53" s="211">
        <f t="shared" si="70"/>
        <v>473.23943661971833</v>
      </c>
      <c r="AO53" s="211">
        <f t="shared" si="70"/>
        <v>473.23943661971833</v>
      </c>
      <c r="AP53" s="211">
        <f t="shared" si="70"/>
        <v>473.23943661971833</v>
      </c>
      <c r="AQ53" s="211">
        <f t="shared" si="70"/>
        <v>473.23943661971833</v>
      </c>
      <c r="AR53" s="211">
        <f t="shared" si="70"/>
        <v>473.23943661971833</v>
      </c>
      <c r="AS53" s="211">
        <f t="shared" si="70"/>
        <v>473.23943661971833</v>
      </c>
      <c r="AT53" s="211">
        <f t="shared" si="70"/>
        <v>473.23943661971833</v>
      </c>
      <c r="AU53" s="211">
        <f t="shared" si="70"/>
        <v>473.23943661971833</v>
      </c>
      <c r="AV53" s="211">
        <f t="shared" si="70"/>
        <v>473.23943661971833</v>
      </c>
      <c r="AW53" s="211">
        <f t="shared" si="70"/>
        <v>473.23943661971833</v>
      </c>
      <c r="AX53" s="211">
        <f t="shared" si="70"/>
        <v>473.23943661971833</v>
      </c>
      <c r="AY53" s="211">
        <f t="shared" si="70"/>
        <v>473.23943661971833</v>
      </c>
      <c r="AZ53" s="211">
        <f t="shared" si="70"/>
        <v>473.23943661971833</v>
      </c>
      <c r="BA53" s="211">
        <f t="shared" si="70"/>
        <v>473.23943661971833</v>
      </c>
      <c r="BB53" s="211">
        <f t="shared" si="70"/>
        <v>473.23943661971833</v>
      </c>
      <c r="BC53" s="211">
        <f t="shared" si="70"/>
        <v>473.23943661971833</v>
      </c>
      <c r="BD53" s="211">
        <f t="shared" si="70"/>
        <v>473.23943661971833</v>
      </c>
      <c r="BE53" s="211">
        <f t="shared" si="70"/>
        <v>-768</v>
      </c>
      <c r="BF53" s="211">
        <f t="shared" si="70"/>
        <v>-768</v>
      </c>
      <c r="BG53" s="211">
        <f t="shared" si="70"/>
        <v>-768</v>
      </c>
      <c r="BH53" s="211">
        <f t="shared" si="70"/>
        <v>-768</v>
      </c>
      <c r="BI53" s="211">
        <f t="shared" si="70"/>
        <v>-768</v>
      </c>
      <c r="BJ53" s="211">
        <f t="shared" si="70"/>
        <v>-768</v>
      </c>
      <c r="BK53" s="211">
        <f t="shared" si="70"/>
        <v>-768</v>
      </c>
      <c r="BL53" s="211">
        <f t="shared" si="70"/>
        <v>-768</v>
      </c>
      <c r="BM53" s="211">
        <f t="shared" si="70"/>
        <v>-768</v>
      </c>
      <c r="BN53" s="211">
        <f t="shared" si="70"/>
        <v>-768</v>
      </c>
      <c r="BO53" s="211">
        <f t="shared" si="70"/>
        <v>-768</v>
      </c>
      <c r="BP53" s="211">
        <f t="shared" si="70"/>
        <v>-768</v>
      </c>
      <c r="BQ53" s="211">
        <f t="shared" si="70"/>
        <v>-768</v>
      </c>
      <c r="BR53" s="211">
        <f t="shared" ref="BR53:DA53" si="71">IF(BR$22&lt;=$E$24,IF(BR$22&lt;=$D$24,IF(BR$22&lt;=$C$24,IF(BR$22&lt;=$B$24,$B119,($C36-$B36)/($C$24-$B$24)),($D36-$C36)/($D$24-$C$24)),($E36-$D36)/($E$24-$D$24)),$F119)</f>
        <v>-768</v>
      </c>
      <c r="BS53" s="211">
        <f t="shared" si="71"/>
        <v>-768</v>
      </c>
      <c r="BT53" s="211">
        <f t="shared" si="71"/>
        <v>-768</v>
      </c>
      <c r="BU53" s="211">
        <f t="shared" si="71"/>
        <v>-768</v>
      </c>
      <c r="BV53" s="211">
        <f t="shared" si="71"/>
        <v>-768</v>
      </c>
      <c r="BW53" s="211">
        <f t="shared" si="71"/>
        <v>-768</v>
      </c>
      <c r="BX53" s="211">
        <f t="shared" si="71"/>
        <v>-768</v>
      </c>
      <c r="BY53" s="211">
        <f t="shared" si="71"/>
        <v>-768</v>
      </c>
      <c r="BZ53" s="211">
        <f t="shared" si="71"/>
        <v>-768</v>
      </c>
      <c r="CA53" s="211">
        <f t="shared" si="71"/>
        <v>-768</v>
      </c>
      <c r="CB53" s="211">
        <f t="shared" si="71"/>
        <v>-768</v>
      </c>
      <c r="CC53" s="211">
        <f t="shared" si="71"/>
        <v>-768</v>
      </c>
      <c r="CD53" s="211">
        <f t="shared" si="71"/>
        <v>-768</v>
      </c>
      <c r="CE53" s="211">
        <f t="shared" si="71"/>
        <v>-768</v>
      </c>
      <c r="CF53" s="211">
        <f t="shared" si="71"/>
        <v>-768</v>
      </c>
      <c r="CG53" s="211">
        <f t="shared" si="71"/>
        <v>-768</v>
      </c>
      <c r="CH53" s="211">
        <f t="shared" si="71"/>
        <v>-768</v>
      </c>
      <c r="CI53" s="211">
        <f t="shared" si="71"/>
        <v>264.82758620689657</v>
      </c>
      <c r="CJ53" s="211">
        <f t="shared" si="71"/>
        <v>264.82758620689657</v>
      </c>
      <c r="CK53" s="211">
        <f t="shared" si="71"/>
        <v>264.82758620689657</v>
      </c>
      <c r="CL53" s="211">
        <f t="shared" si="71"/>
        <v>264.82758620689657</v>
      </c>
      <c r="CM53" s="211">
        <f t="shared" si="71"/>
        <v>264.82758620689657</v>
      </c>
      <c r="CN53" s="211">
        <f t="shared" si="71"/>
        <v>264.82758620689657</v>
      </c>
      <c r="CO53" s="211">
        <f t="shared" si="71"/>
        <v>264.82758620689657</v>
      </c>
      <c r="CP53" s="211">
        <f t="shared" si="71"/>
        <v>264.82758620689657</v>
      </c>
      <c r="CQ53" s="211">
        <f t="shared" si="71"/>
        <v>264.82758620689657</v>
      </c>
      <c r="CR53" s="211">
        <f t="shared" si="71"/>
        <v>264.82758620689657</v>
      </c>
      <c r="CS53" s="211">
        <f t="shared" si="71"/>
        <v>264.82758620689657</v>
      </c>
      <c r="CT53" s="211">
        <f t="shared" si="71"/>
        <v>264.82758620689657</v>
      </c>
      <c r="CU53" s="211">
        <f t="shared" si="71"/>
        <v>264.82758620689657</v>
      </c>
      <c r="CV53" s="211">
        <f t="shared" si="71"/>
        <v>264.82758620689657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23.943661971830984</v>
      </c>
      <c r="V54" s="211">
        <f t="shared" si="72"/>
        <v>23.943661971830984</v>
      </c>
      <c r="W54" s="211">
        <f t="shared" si="72"/>
        <v>23.943661971830984</v>
      </c>
      <c r="X54" s="211">
        <f t="shared" si="72"/>
        <v>23.943661971830984</v>
      </c>
      <c r="Y54" s="211">
        <f t="shared" si="72"/>
        <v>23.943661971830984</v>
      </c>
      <c r="Z54" s="211">
        <f t="shared" si="72"/>
        <v>23.943661971830984</v>
      </c>
      <c r="AA54" s="211">
        <f t="shared" si="72"/>
        <v>23.943661971830984</v>
      </c>
      <c r="AB54" s="211">
        <f t="shared" si="72"/>
        <v>23.943661971830984</v>
      </c>
      <c r="AC54" s="211">
        <f t="shared" si="72"/>
        <v>23.943661971830984</v>
      </c>
      <c r="AD54" s="211">
        <f t="shared" si="72"/>
        <v>23.943661971830984</v>
      </c>
      <c r="AE54" s="211">
        <f t="shared" si="72"/>
        <v>23.943661971830984</v>
      </c>
      <c r="AF54" s="211">
        <f t="shared" si="72"/>
        <v>23.943661971830984</v>
      </c>
      <c r="AG54" s="211">
        <f t="shared" si="72"/>
        <v>23.943661971830984</v>
      </c>
      <c r="AH54" s="211">
        <f t="shared" si="72"/>
        <v>23.943661971830984</v>
      </c>
      <c r="AI54" s="211">
        <f t="shared" si="72"/>
        <v>23.943661971830984</v>
      </c>
      <c r="AJ54" s="211">
        <f t="shared" si="72"/>
        <v>23.943661971830984</v>
      </c>
      <c r="AK54" s="211">
        <f t="shared" si="72"/>
        <v>23.943661971830984</v>
      </c>
      <c r="AL54" s="211">
        <f t="shared" ref="AL54:BQ54" si="73">IF(AL$22&lt;=$E$24,IF(AL$22&lt;=$D$24,IF(AL$22&lt;=$C$24,IF(AL$22&lt;=$B$24,$B120,($C37-$B37)/($C$24-$B$24)),($D37-$C37)/($D$24-$C$24)),($E37-$D37)/($E$24-$D$24)),$F120)</f>
        <v>23.943661971830984</v>
      </c>
      <c r="AM54" s="211">
        <f t="shared" si="73"/>
        <v>23.943661971830984</v>
      </c>
      <c r="AN54" s="211">
        <f t="shared" si="73"/>
        <v>23.943661971830984</v>
      </c>
      <c r="AO54" s="211">
        <f t="shared" si="73"/>
        <v>23.943661971830984</v>
      </c>
      <c r="AP54" s="211">
        <f t="shared" si="73"/>
        <v>23.943661971830984</v>
      </c>
      <c r="AQ54" s="211">
        <f t="shared" si="73"/>
        <v>23.943661971830984</v>
      </c>
      <c r="AR54" s="211">
        <f t="shared" si="73"/>
        <v>23.943661971830984</v>
      </c>
      <c r="AS54" s="211">
        <f t="shared" si="73"/>
        <v>23.943661971830984</v>
      </c>
      <c r="AT54" s="211">
        <f t="shared" si="73"/>
        <v>23.943661971830984</v>
      </c>
      <c r="AU54" s="211">
        <f t="shared" si="73"/>
        <v>23.943661971830984</v>
      </c>
      <c r="AV54" s="211">
        <f t="shared" si="73"/>
        <v>23.943661971830984</v>
      </c>
      <c r="AW54" s="211">
        <f t="shared" si="73"/>
        <v>23.943661971830984</v>
      </c>
      <c r="AX54" s="211">
        <f t="shared" si="73"/>
        <v>23.943661971830984</v>
      </c>
      <c r="AY54" s="211">
        <f t="shared" si="73"/>
        <v>23.943661971830984</v>
      </c>
      <c r="AZ54" s="211">
        <f t="shared" si="73"/>
        <v>23.943661971830984</v>
      </c>
      <c r="BA54" s="211">
        <f t="shared" si="73"/>
        <v>23.943661971830984</v>
      </c>
      <c r="BB54" s="211">
        <f t="shared" si="73"/>
        <v>23.943661971830984</v>
      </c>
      <c r="BC54" s="211">
        <f t="shared" si="73"/>
        <v>23.943661971830984</v>
      </c>
      <c r="BD54" s="211">
        <f t="shared" si="73"/>
        <v>23.943661971830984</v>
      </c>
      <c r="BE54" s="211">
        <f t="shared" si="73"/>
        <v>23.095238095238088</v>
      </c>
      <c r="BF54" s="211">
        <f t="shared" si="73"/>
        <v>23.095238095238088</v>
      </c>
      <c r="BG54" s="211">
        <f t="shared" si="73"/>
        <v>23.095238095238088</v>
      </c>
      <c r="BH54" s="211">
        <f t="shared" si="73"/>
        <v>23.095238095238088</v>
      </c>
      <c r="BI54" s="211">
        <f t="shared" si="73"/>
        <v>23.095238095238088</v>
      </c>
      <c r="BJ54" s="211">
        <f t="shared" si="73"/>
        <v>23.095238095238088</v>
      </c>
      <c r="BK54" s="211">
        <f t="shared" si="73"/>
        <v>23.095238095238088</v>
      </c>
      <c r="BL54" s="211">
        <f t="shared" si="73"/>
        <v>23.095238095238088</v>
      </c>
      <c r="BM54" s="211">
        <f t="shared" si="73"/>
        <v>23.095238095238088</v>
      </c>
      <c r="BN54" s="211">
        <f t="shared" si="73"/>
        <v>23.095238095238088</v>
      </c>
      <c r="BO54" s="211">
        <f t="shared" si="73"/>
        <v>23.095238095238088</v>
      </c>
      <c r="BP54" s="211">
        <f t="shared" si="73"/>
        <v>23.095238095238088</v>
      </c>
      <c r="BQ54" s="211">
        <f t="shared" si="73"/>
        <v>23.095238095238088</v>
      </c>
      <c r="BR54" s="211">
        <f t="shared" ref="BR54:DA54" si="74">IF(BR$22&lt;=$E$24,IF(BR$22&lt;=$D$24,IF(BR$22&lt;=$C$24,IF(BR$22&lt;=$B$24,$B120,($C37-$B37)/($C$24-$B$24)),($D37-$C37)/($D$24-$C$24)),($E37-$D37)/($E$24-$D$24)),$F120)</f>
        <v>23.095238095238088</v>
      </c>
      <c r="BS54" s="211">
        <f t="shared" si="74"/>
        <v>23.095238095238088</v>
      </c>
      <c r="BT54" s="211">
        <f t="shared" si="74"/>
        <v>23.095238095238088</v>
      </c>
      <c r="BU54" s="211">
        <f t="shared" si="74"/>
        <v>23.095238095238088</v>
      </c>
      <c r="BV54" s="211">
        <f t="shared" si="74"/>
        <v>23.095238095238088</v>
      </c>
      <c r="BW54" s="211">
        <f t="shared" si="74"/>
        <v>23.095238095238088</v>
      </c>
      <c r="BX54" s="211">
        <f t="shared" si="74"/>
        <v>23.095238095238088</v>
      </c>
      <c r="BY54" s="211">
        <f t="shared" si="74"/>
        <v>23.095238095238088</v>
      </c>
      <c r="BZ54" s="211">
        <f t="shared" si="74"/>
        <v>23.095238095238088</v>
      </c>
      <c r="CA54" s="211">
        <f t="shared" si="74"/>
        <v>23.095238095238088</v>
      </c>
      <c r="CB54" s="211">
        <f t="shared" si="74"/>
        <v>23.095238095238088</v>
      </c>
      <c r="CC54" s="211">
        <f t="shared" si="74"/>
        <v>23.095238095238088</v>
      </c>
      <c r="CD54" s="211">
        <f t="shared" si="74"/>
        <v>23.095238095238088</v>
      </c>
      <c r="CE54" s="211">
        <f t="shared" si="74"/>
        <v>23.095238095238088</v>
      </c>
      <c r="CF54" s="211">
        <f t="shared" si="74"/>
        <v>23.095238095238088</v>
      </c>
      <c r="CG54" s="211">
        <f t="shared" si="74"/>
        <v>23.095238095238088</v>
      </c>
      <c r="CH54" s="211">
        <f t="shared" si="74"/>
        <v>23.095238095238088</v>
      </c>
      <c r="CI54" s="211">
        <f t="shared" si="74"/>
        <v>621.87192118226596</v>
      </c>
      <c r="CJ54" s="211">
        <f t="shared" si="74"/>
        <v>621.87192118226596</v>
      </c>
      <c r="CK54" s="211">
        <f t="shared" si="74"/>
        <v>621.87192118226596</v>
      </c>
      <c r="CL54" s="211">
        <f t="shared" si="74"/>
        <v>621.87192118226596</v>
      </c>
      <c r="CM54" s="211">
        <f t="shared" si="74"/>
        <v>621.87192118226596</v>
      </c>
      <c r="CN54" s="211">
        <f t="shared" si="74"/>
        <v>621.87192118226596</v>
      </c>
      <c r="CO54" s="211">
        <f t="shared" si="74"/>
        <v>621.87192118226596</v>
      </c>
      <c r="CP54" s="211">
        <f t="shared" si="74"/>
        <v>621.87192118226596</v>
      </c>
      <c r="CQ54" s="211">
        <f t="shared" si="74"/>
        <v>621.87192118226596</v>
      </c>
      <c r="CR54" s="211">
        <f t="shared" si="74"/>
        <v>621.87192118226596</v>
      </c>
      <c r="CS54" s="211">
        <f t="shared" si="74"/>
        <v>621.87192118226596</v>
      </c>
      <c r="CT54" s="211">
        <f t="shared" si="74"/>
        <v>621.87192118226596</v>
      </c>
      <c r="CU54" s="211">
        <f t="shared" si="74"/>
        <v>621.87192118226596</v>
      </c>
      <c r="CV54" s="211">
        <f t="shared" si="74"/>
        <v>621.87192118226596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744.45093894148795</v>
      </c>
      <c r="G59" s="205">
        <f t="shared" si="75"/>
        <v>744.45093894148795</v>
      </c>
      <c r="H59" s="205">
        <f t="shared" si="75"/>
        <v>744.45093894148795</v>
      </c>
      <c r="I59" s="205">
        <f t="shared" si="75"/>
        <v>744.45093894148795</v>
      </c>
      <c r="J59" s="205">
        <f t="shared" si="75"/>
        <v>744.45093894148795</v>
      </c>
      <c r="K59" s="205">
        <f t="shared" si="75"/>
        <v>744.45093894148795</v>
      </c>
      <c r="L59" s="205">
        <f t="shared" si="75"/>
        <v>744.45093894148795</v>
      </c>
      <c r="M59" s="205">
        <f t="shared" si="75"/>
        <v>744.45093894148795</v>
      </c>
      <c r="N59" s="205">
        <f t="shared" si="75"/>
        <v>744.45093894148795</v>
      </c>
      <c r="O59" s="205">
        <f t="shared" si="75"/>
        <v>744.45093894148795</v>
      </c>
      <c r="P59" s="205">
        <f t="shared" si="75"/>
        <v>744.45093894148795</v>
      </c>
      <c r="Q59" s="205">
        <f t="shared" si="75"/>
        <v>744.45093894148795</v>
      </c>
      <c r="R59" s="205">
        <f t="shared" si="75"/>
        <v>744.45093894148795</v>
      </c>
      <c r="S59" s="205">
        <f t="shared" si="75"/>
        <v>744.45093894148795</v>
      </c>
      <c r="T59" s="205">
        <f t="shared" si="75"/>
        <v>744.45093894148795</v>
      </c>
      <c r="U59" s="205">
        <f t="shared" si="75"/>
        <v>752.09981042635229</v>
      </c>
      <c r="V59" s="205">
        <f t="shared" si="75"/>
        <v>767.39755339608109</v>
      </c>
      <c r="W59" s="205">
        <f t="shared" si="75"/>
        <v>782.69529636580978</v>
      </c>
      <c r="X59" s="205">
        <f t="shared" si="75"/>
        <v>797.99303933553847</v>
      </c>
      <c r="Y59" s="205">
        <f t="shared" si="75"/>
        <v>813.29078230526727</v>
      </c>
      <c r="Z59" s="205">
        <f t="shared" si="75"/>
        <v>828.58852527499596</v>
      </c>
      <c r="AA59" s="205">
        <f t="shared" si="75"/>
        <v>843.88626824472476</v>
      </c>
      <c r="AB59" s="205">
        <f t="shared" si="75"/>
        <v>859.18401121445345</v>
      </c>
      <c r="AC59" s="205">
        <f t="shared" si="75"/>
        <v>874.48175418418214</v>
      </c>
      <c r="AD59" s="205">
        <f t="shared" si="75"/>
        <v>889.77949715391094</v>
      </c>
      <c r="AE59" s="205">
        <f t="shared" si="75"/>
        <v>905.07724012363963</v>
      </c>
      <c r="AF59" s="205">
        <f t="shared" si="75"/>
        <v>920.37498309336831</v>
      </c>
      <c r="AG59" s="205">
        <f t="shared" si="75"/>
        <v>935.67272606309712</v>
      </c>
      <c r="AH59" s="205">
        <f t="shared" si="75"/>
        <v>950.9704690328258</v>
      </c>
      <c r="AI59" s="205">
        <f t="shared" si="75"/>
        <v>966.26821200255449</v>
      </c>
      <c r="AJ59" s="205">
        <f t="shared" si="75"/>
        <v>981.56595497228329</v>
      </c>
      <c r="AK59" s="205">
        <f t="shared" si="75"/>
        <v>996.86369794201198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1012.1614409117408</v>
      </c>
      <c r="AM59" s="205">
        <f t="shared" si="76"/>
        <v>1027.4591838814695</v>
      </c>
      <c r="AN59" s="205">
        <f t="shared" si="76"/>
        <v>1042.7569268511982</v>
      </c>
      <c r="AO59" s="205">
        <f t="shared" si="76"/>
        <v>1058.0546698209268</v>
      </c>
      <c r="AP59" s="205">
        <f t="shared" si="76"/>
        <v>1073.3524127906555</v>
      </c>
      <c r="AQ59" s="205">
        <f t="shared" si="76"/>
        <v>1088.6501557603842</v>
      </c>
      <c r="AR59" s="205">
        <f t="shared" si="76"/>
        <v>1103.9478987301131</v>
      </c>
      <c r="AS59" s="205">
        <f t="shared" si="76"/>
        <v>1119.2456416998418</v>
      </c>
      <c r="AT59" s="205">
        <f t="shared" si="76"/>
        <v>1134.5433846695705</v>
      </c>
      <c r="AU59" s="205">
        <f t="shared" si="76"/>
        <v>1149.8411276392992</v>
      </c>
      <c r="AV59" s="205">
        <f t="shared" si="76"/>
        <v>1165.1388706090279</v>
      </c>
      <c r="AW59" s="205">
        <f t="shared" si="76"/>
        <v>1180.4366135787568</v>
      </c>
      <c r="AX59" s="205">
        <f t="shared" si="76"/>
        <v>1195.7343565484855</v>
      </c>
      <c r="AY59" s="205">
        <f t="shared" si="76"/>
        <v>1211.0320995182142</v>
      </c>
      <c r="AZ59" s="205">
        <f t="shared" si="76"/>
        <v>1226.3298424879429</v>
      </c>
      <c r="BA59" s="205">
        <f t="shared" si="76"/>
        <v>1241.6275854576716</v>
      </c>
      <c r="BB59" s="205">
        <f t="shared" si="76"/>
        <v>1256.9253284274005</v>
      </c>
      <c r="BC59" s="205">
        <f t="shared" si="76"/>
        <v>1272.2230713971289</v>
      </c>
      <c r="BD59" s="205">
        <f t="shared" si="76"/>
        <v>1287.5208143668578</v>
      </c>
      <c r="BE59" s="205">
        <f t="shared" si="76"/>
        <v>1275.6090468686657</v>
      </c>
      <c r="BF59" s="205">
        <f t="shared" si="76"/>
        <v>1263.6972793704733</v>
      </c>
      <c r="BG59" s="205">
        <f t="shared" si="76"/>
        <v>1251.7855118722812</v>
      </c>
      <c r="BH59" s="205">
        <f t="shared" si="76"/>
        <v>1239.873744374089</v>
      </c>
      <c r="BI59" s="205">
        <f t="shared" si="76"/>
        <v>1227.9619768758967</v>
      </c>
      <c r="BJ59" s="205">
        <f t="shared" si="76"/>
        <v>1216.0502093777045</v>
      </c>
      <c r="BK59" s="205">
        <f t="shared" si="76"/>
        <v>1204.1384418795124</v>
      </c>
      <c r="BL59" s="205">
        <f t="shared" si="76"/>
        <v>1192.22667438132</v>
      </c>
      <c r="BM59" s="205">
        <f t="shared" si="76"/>
        <v>1180.3149068831278</v>
      </c>
      <c r="BN59" s="205">
        <f t="shared" si="76"/>
        <v>1168.4031393849357</v>
      </c>
      <c r="BO59" s="205">
        <f t="shared" si="76"/>
        <v>1156.4913718867433</v>
      </c>
      <c r="BP59" s="205">
        <f t="shared" si="76"/>
        <v>1144.5796043885512</v>
      </c>
      <c r="BQ59" s="205">
        <f t="shared" si="76"/>
        <v>1132.667836890359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1120.7560693921669</v>
      </c>
      <c r="BS59" s="205">
        <f t="shared" si="77"/>
        <v>1108.8443018939745</v>
      </c>
      <c r="BT59" s="205">
        <f t="shared" si="77"/>
        <v>1096.9325343957823</v>
      </c>
      <c r="BU59" s="205">
        <f t="shared" si="77"/>
        <v>1085.02076689759</v>
      </c>
      <c r="BV59" s="205">
        <f t="shared" si="77"/>
        <v>1073.1089993993978</v>
      </c>
      <c r="BW59" s="205">
        <f t="shared" si="77"/>
        <v>1061.1972319012057</v>
      </c>
      <c r="BX59" s="205">
        <f t="shared" si="77"/>
        <v>1049.2854644030135</v>
      </c>
      <c r="BY59" s="205">
        <f t="shared" si="77"/>
        <v>1037.3736969048211</v>
      </c>
      <c r="BZ59" s="205">
        <f t="shared" si="77"/>
        <v>1025.461929406629</v>
      </c>
      <c r="CA59" s="205">
        <f t="shared" si="77"/>
        <v>1013.5501619084368</v>
      </c>
      <c r="CB59" s="205">
        <f t="shared" si="77"/>
        <v>1001.6383944102445</v>
      </c>
      <c r="CC59" s="205">
        <f t="shared" si="77"/>
        <v>989.72662691205232</v>
      </c>
      <c r="CD59" s="205">
        <f t="shared" si="77"/>
        <v>977.81485941386018</v>
      </c>
      <c r="CE59" s="205">
        <f t="shared" si="77"/>
        <v>965.9030919156678</v>
      </c>
      <c r="CF59" s="205">
        <f t="shared" si="77"/>
        <v>953.99132441747565</v>
      </c>
      <c r="CG59" s="205">
        <f t="shared" si="77"/>
        <v>942.0795569192835</v>
      </c>
      <c r="CH59" s="205">
        <f t="shared" si="77"/>
        <v>930.16778942109124</v>
      </c>
      <c r="CI59" s="205">
        <f t="shared" si="77"/>
        <v>920.42804050796258</v>
      </c>
      <c r="CJ59" s="205">
        <f t="shared" si="77"/>
        <v>910.68829159483391</v>
      </c>
      <c r="CK59" s="205">
        <f t="shared" si="77"/>
        <v>900.94854268170525</v>
      </c>
      <c r="CL59" s="205">
        <f t="shared" si="77"/>
        <v>891.2087937685767</v>
      </c>
      <c r="CM59" s="205">
        <f t="shared" si="77"/>
        <v>881.46904485544803</v>
      </c>
      <c r="CN59" s="205">
        <f t="shared" si="77"/>
        <v>871.72929594231937</v>
      </c>
      <c r="CO59" s="205">
        <f t="shared" si="77"/>
        <v>861.9895470291907</v>
      </c>
      <c r="CP59" s="205">
        <f t="shared" si="77"/>
        <v>852.24979811606204</v>
      </c>
      <c r="CQ59" s="205">
        <f t="shared" si="77"/>
        <v>842.51004920293349</v>
      </c>
      <c r="CR59" s="205">
        <f t="shared" si="77"/>
        <v>832.77030028980482</v>
      </c>
      <c r="CS59" s="205">
        <f t="shared" si="77"/>
        <v>823.03055137667616</v>
      </c>
      <c r="CT59" s="205">
        <f t="shared" si="77"/>
        <v>813.29080246354749</v>
      </c>
      <c r="CU59" s="205">
        <f t="shared" si="77"/>
        <v>803.55105355041883</v>
      </c>
      <c r="CV59" s="205">
        <f t="shared" si="77"/>
        <v>793.81130463729028</v>
      </c>
      <c r="CW59" s="205">
        <f t="shared" si="77"/>
        <v>842.12143018072595</v>
      </c>
      <c r="CX59" s="205">
        <f t="shared" si="77"/>
        <v>948.48143018072597</v>
      </c>
      <c r="CY59" s="205">
        <f t="shared" si="77"/>
        <v>1054.8414301807261</v>
      </c>
      <c r="CZ59" s="205">
        <f t="shared" si="77"/>
        <v>1161.2014301807262</v>
      </c>
      <c r="DA59" s="205">
        <f t="shared" si="77"/>
        <v>1267.5614301807263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4981.7699999999995</v>
      </c>
      <c r="G60" s="205">
        <f t="shared" si="78"/>
        <v>4641.5099999999993</v>
      </c>
      <c r="H60" s="205">
        <f t="shared" si="78"/>
        <v>4301.2499999999991</v>
      </c>
      <c r="I60" s="205">
        <f t="shared" si="78"/>
        <v>3960.9899999999993</v>
      </c>
      <c r="J60" s="205">
        <f t="shared" si="78"/>
        <v>3620.7299999999991</v>
      </c>
      <c r="K60" s="205">
        <f t="shared" si="78"/>
        <v>3280.4699999999993</v>
      </c>
      <c r="L60" s="205">
        <f t="shared" si="78"/>
        <v>2940.2099999999991</v>
      </c>
      <c r="M60" s="205">
        <f t="shared" si="78"/>
        <v>2599.9499999999994</v>
      </c>
      <c r="N60" s="205">
        <f t="shared" si="78"/>
        <v>2259.6899999999991</v>
      </c>
      <c r="O60" s="205">
        <f t="shared" si="78"/>
        <v>1919.4299999999994</v>
      </c>
      <c r="P60" s="205">
        <f t="shared" si="78"/>
        <v>1579.1699999999994</v>
      </c>
      <c r="Q60" s="205">
        <f t="shared" si="78"/>
        <v>1238.9099999999994</v>
      </c>
      <c r="R60" s="205">
        <f t="shared" si="78"/>
        <v>898.64999999999941</v>
      </c>
      <c r="S60" s="205">
        <f t="shared" si="78"/>
        <v>558.38999999999942</v>
      </c>
      <c r="T60" s="205">
        <f t="shared" si="78"/>
        <v>218.1299999999994</v>
      </c>
      <c r="U60" s="205">
        <f t="shared" si="78"/>
        <v>74.098591549295875</v>
      </c>
      <c r="V60" s="205">
        <f t="shared" si="78"/>
        <v>126.29577464788743</v>
      </c>
      <c r="W60" s="205">
        <f t="shared" si="78"/>
        <v>178.49295774647899</v>
      </c>
      <c r="X60" s="205">
        <f t="shared" si="78"/>
        <v>230.69014084507054</v>
      </c>
      <c r="Y60" s="205">
        <f t="shared" si="78"/>
        <v>282.88732394366207</v>
      </c>
      <c r="Z60" s="205">
        <f t="shared" si="78"/>
        <v>335.08450704225368</v>
      </c>
      <c r="AA60" s="205">
        <f t="shared" si="78"/>
        <v>387.28169014084523</v>
      </c>
      <c r="AB60" s="205">
        <f t="shared" si="78"/>
        <v>439.47887323943678</v>
      </c>
      <c r="AC60" s="205">
        <f t="shared" si="78"/>
        <v>491.67605633802833</v>
      </c>
      <c r="AD60" s="205">
        <f t="shared" si="78"/>
        <v>543.87323943661988</v>
      </c>
      <c r="AE60" s="205">
        <f t="shared" si="78"/>
        <v>596.07042253521149</v>
      </c>
      <c r="AF60" s="205">
        <f t="shared" si="78"/>
        <v>648.26760563380299</v>
      </c>
      <c r="AG60" s="205">
        <f t="shared" si="78"/>
        <v>700.4647887323946</v>
      </c>
      <c r="AH60" s="205">
        <f t="shared" si="78"/>
        <v>752.66197183098609</v>
      </c>
      <c r="AI60" s="205">
        <f t="shared" si="78"/>
        <v>804.8591549295777</v>
      </c>
      <c r="AJ60" s="205">
        <f t="shared" si="78"/>
        <v>857.05633802816931</v>
      </c>
      <c r="AK60" s="205">
        <f t="shared" si="78"/>
        <v>909.25352112676069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961.4507042253523</v>
      </c>
      <c r="AM60" s="205">
        <f t="shared" si="79"/>
        <v>1013.6478873239438</v>
      </c>
      <c r="AN60" s="205">
        <f t="shared" si="79"/>
        <v>1065.8450704225354</v>
      </c>
      <c r="AO60" s="205">
        <f t="shared" si="79"/>
        <v>1118.0422535211269</v>
      </c>
      <c r="AP60" s="205">
        <f t="shared" si="79"/>
        <v>1170.2394366197186</v>
      </c>
      <c r="AQ60" s="205">
        <f t="shared" si="79"/>
        <v>1222.4366197183101</v>
      </c>
      <c r="AR60" s="205">
        <f t="shared" si="79"/>
        <v>1274.6338028169016</v>
      </c>
      <c r="AS60" s="205">
        <f t="shared" si="79"/>
        <v>1326.8309859154931</v>
      </c>
      <c r="AT60" s="205">
        <f t="shared" si="79"/>
        <v>1379.0281690140848</v>
      </c>
      <c r="AU60" s="205">
        <f t="shared" si="79"/>
        <v>1431.2253521126763</v>
      </c>
      <c r="AV60" s="205">
        <f t="shared" si="79"/>
        <v>1483.4225352112678</v>
      </c>
      <c r="AW60" s="205">
        <f t="shared" si="79"/>
        <v>1535.6197183098595</v>
      </c>
      <c r="AX60" s="205">
        <f t="shared" si="79"/>
        <v>1587.816901408451</v>
      </c>
      <c r="AY60" s="205">
        <f t="shared" si="79"/>
        <v>1640.0140845070425</v>
      </c>
      <c r="AZ60" s="205">
        <f t="shared" si="79"/>
        <v>1692.211267605634</v>
      </c>
      <c r="BA60" s="205">
        <f t="shared" si="79"/>
        <v>1744.4084507042257</v>
      </c>
      <c r="BB60" s="205">
        <f t="shared" si="79"/>
        <v>1796.6056338028172</v>
      </c>
      <c r="BC60" s="205">
        <f t="shared" si="79"/>
        <v>1848.8028169014087</v>
      </c>
      <c r="BD60" s="205">
        <f t="shared" si="79"/>
        <v>1901.0000000000002</v>
      </c>
      <c r="BE60" s="205">
        <f t="shared" si="79"/>
        <v>1871.5380952380956</v>
      </c>
      <c r="BF60" s="205">
        <f t="shared" si="79"/>
        <v>1842.076190476191</v>
      </c>
      <c r="BG60" s="205">
        <f t="shared" si="79"/>
        <v>1812.6142857142861</v>
      </c>
      <c r="BH60" s="205">
        <f t="shared" si="79"/>
        <v>1783.1523809523812</v>
      </c>
      <c r="BI60" s="205">
        <f t="shared" si="79"/>
        <v>1753.6904761904766</v>
      </c>
      <c r="BJ60" s="205">
        <f t="shared" si="79"/>
        <v>1724.2285714285717</v>
      </c>
      <c r="BK60" s="205">
        <f t="shared" si="79"/>
        <v>1694.7666666666669</v>
      </c>
      <c r="BL60" s="205">
        <f t="shared" si="79"/>
        <v>1665.3047619047622</v>
      </c>
      <c r="BM60" s="205">
        <f t="shared" si="79"/>
        <v>1635.8428571428574</v>
      </c>
      <c r="BN60" s="205">
        <f t="shared" si="79"/>
        <v>1606.3809523809527</v>
      </c>
      <c r="BO60" s="205">
        <f t="shared" si="79"/>
        <v>1576.9190476190479</v>
      </c>
      <c r="BP60" s="205">
        <f t="shared" si="79"/>
        <v>1547.457142857143</v>
      </c>
      <c r="BQ60" s="205">
        <f t="shared" si="79"/>
        <v>1517.9952380952382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1488.5333333333335</v>
      </c>
      <c r="BS60" s="205">
        <f t="shared" si="80"/>
        <v>1459.0714285714287</v>
      </c>
      <c r="BT60" s="205">
        <f t="shared" si="80"/>
        <v>1429.609523809524</v>
      </c>
      <c r="BU60" s="205">
        <f t="shared" si="80"/>
        <v>1400.1476190476192</v>
      </c>
      <c r="BV60" s="205">
        <f t="shared" si="80"/>
        <v>1370.6857142857143</v>
      </c>
      <c r="BW60" s="205">
        <f t="shared" si="80"/>
        <v>1341.2238095238095</v>
      </c>
      <c r="BX60" s="205">
        <f t="shared" si="80"/>
        <v>1311.7619047619048</v>
      </c>
      <c r="BY60" s="205">
        <f t="shared" si="80"/>
        <v>1282.3</v>
      </c>
      <c r="BZ60" s="205">
        <f t="shared" si="80"/>
        <v>1252.8380952380953</v>
      </c>
      <c r="CA60" s="205">
        <f t="shared" si="80"/>
        <v>1223.3761904761905</v>
      </c>
      <c r="CB60" s="205">
        <f t="shared" si="80"/>
        <v>1193.9142857142856</v>
      </c>
      <c r="CC60" s="205">
        <f t="shared" si="80"/>
        <v>1164.4523809523807</v>
      </c>
      <c r="CD60" s="205">
        <f t="shared" si="80"/>
        <v>1134.9904761904761</v>
      </c>
      <c r="CE60" s="205">
        <f t="shared" si="80"/>
        <v>1105.5285714285715</v>
      </c>
      <c r="CF60" s="205">
        <f t="shared" si="80"/>
        <v>1076.0666666666666</v>
      </c>
      <c r="CG60" s="205">
        <f t="shared" si="80"/>
        <v>1046.6047619047617</v>
      </c>
      <c r="CH60" s="205">
        <f t="shared" si="80"/>
        <v>1017.142857142857</v>
      </c>
      <c r="CI60" s="205">
        <f t="shared" si="80"/>
        <v>3310.8019704433495</v>
      </c>
      <c r="CJ60" s="205">
        <f t="shared" si="80"/>
        <v>5604.4610837438422</v>
      </c>
      <c r="CK60" s="205">
        <f t="shared" si="80"/>
        <v>7898.1201970443344</v>
      </c>
      <c r="CL60" s="205">
        <f t="shared" si="80"/>
        <v>10191.779310344828</v>
      </c>
      <c r="CM60" s="205">
        <f t="shared" si="80"/>
        <v>12485.438423645321</v>
      </c>
      <c r="CN60" s="205">
        <f t="shared" si="80"/>
        <v>14779.097536945812</v>
      </c>
      <c r="CO60" s="205">
        <f t="shared" si="80"/>
        <v>17072.756650246305</v>
      </c>
      <c r="CP60" s="205">
        <f t="shared" si="80"/>
        <v>19366.4157635468</v>
      </c>
      <c r="CQ60" s="205">
        <f t="shared" si="80"/>
        <v>21660.074876847291</v>
      </c>
      <c r="CR60" s="205">
        <f t="shared" si="80"/>
        <v>23953.733990147786</v>
      </c>
      <c r="CS60" s="205">
        <f t="shared" si="80"/>
        <v>26247.393103448278</v>
      </c>
      <c r="CT60" s="205">
        <f t="shared" si="80"/>
        <v>28541.052216748769</v>
      </c>
      <c r="CU60" s="205">
        <f t="shared" si="80"/>
        <v>30834.711330049264</v>
      </c>
      <c r="CV60" s="205">
        <f t="shared" si="80"/>
        <v>33128.370443349755</v>
      </c>
      <c r="CW60" s="205">
        <f t="shared" si="80"/>
        <v>34637.629999999997</v>
      </c>
      <c r="CX60" s="205">
        <f t="shared" si="80"/>
        <v>35362.49</v>
      </c>
      <c r="CY60" s="205">
        <f t="shared" si="80"/>
        <v>36087.35</v>
      </c>
      <c r="CZ60" s="205">
        <f t="shared" si="80"/>
        <v>36812.21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37537.07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3.3680258345654162</v>
      </c>
      <c r="V61" s="205">
        <f t="shared" si="81"/>
        <v>10.104077503696224</v>
      </c>
      <c r="W61" s="205">
        <f t="shared" si="81"/>
        <v>16.840129172827034</v>
      </c>
      <c r="X61" s="205">
        <f t="shared" si="81"/>
        <v>23.576180841957839</v>
      </c>
      <c r="Y61" s="205">
        <f t="shared" si="81"/>
        <v>30.312232511088649</v>
      </c>
      <c r="Z61" s="205">
        <f t="shared" si="81"/>
        <v>37.048284180219454</v>
      </c>
      <c r="AA61" s="205">
        <f t="shared" si="81"/>
        <v>43.784335849350263</v>
      </c>
      <c r="AB61" s="205">
        <f t="shared" si="81"/>
        <v>50.520387518481073</v>
      </c>
      <c r="AC61" s="205">
        <f t="shared" si="81"/>
        <v>57.256439187611882</v>
      </c>
      <c r="AD61" s="205">
        <f t="shared" si="81"/>
        <v>63.992490856742691</v>
      </c>
      <c r="AE61" s="205">
        <f t="shared" si="81"/>
        <v>70.728542525873493</v>
      </c>
      <c r="AF61" s="205">
        <f t="shared" si="81"/>
        <v>77.46459419500431</v>
      </c>
      <c r="AG61" s="205">
        <f t="shared" si="81"/>
        <v>84.200645864135112</v>
      </c>
      <c r="AH61" s="205">
        <f t="shared" si="81"/>
        <v>90.936697533265928</v>
      </c>
      <c r="AI61" s="205">
        <f t="shared" si="81"/>
        <v>97.67274920239673</v>
      </c>
      <c r="AJ61" s="205">
        <f t="shared" si="81"/>
        <v>104.40880087152755</v>
      </c>
      <c r="AK61" s="205">
        <f t="shared" si="81"/>
        <v>111.14485254065833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117.88090420978915</v>
      </c>
      <c r="AM61" s="205">
        <f t="shared" si="82"/>
        <v>124.61695587891995</v>
      </c>
      <c r="AN61" s="205">
        <f t="shared" si="82"/>
        <v>131.35300754805075</v>
      </c>
      <c r="AO61" s="205">
        <f t="shared" si="82"/>
        <v>138.08905921718156</v>
      </c>
      <c r="AP61" s="205">
        <f t="shared" si="82"/>
        <v>144.82511088631239</v>
      </c>
      <c r="AQ61" s="205">
        <f t="shared" si="82"/>
        <v>151.56116255544319</v>
      </c>
      <c r="AR61" s="205">
        <f t="shared" si="82"/>
        <v>158.29721422457399</v>
      </c>
      <c r="AS61" s="205">
        <f t="shared" si="82"/>
        <v>165.03326589370479</v>
      </c>
      <c r="AT61" s="205">
        <f t="shared" si="82"/>
        <v>171.76931756283562</v>
      </c>
      <c r="AU61" s="205">
        <f t="shared" si="82"/>
        <v>178.50536923196643</v>
      </c>
      <c r="AV61" s="205">
        <f t="shared" si="82"/>
        <v>185.24142090109723</v>
      </c>
      <c r="AW61" s="205">
        <f t="shared" si="82"/>
        <v>191.97747257022803</v>
      </c>
      <c r="AX61" s="205">
        <f t="shared" si="82"/>
        <v>198.71352423935883</v>
      </c>
      <c r="AY61" s="205">
        <f t="shared" si="82"/>
        <v>205.44957590848966</v>
      </c>
      <c r="AZ61" s="205">
        <f t="shared" si="82"/>
        <v>212.18562757762047</v>
      </c>
      <c r="BA61" s="205">
        <f t="shared" si="82"/>
        <v>218.92167924675127</v>
      </c>
      <c r="BB61" s="205">
        <f t="shared" si="82"/>
        <v>225.65773091588207</v>
      </c>
      <c r="BC61" s="205">
        <f t="shared" si="82"/>
        <v>232.3937825850129</v>
      </c>
      <c r="BD61" s="205">
        <f t="shared" si="82"/>
        <v>239.1298342541437</v>
      </c>
      <c r="BE61" s="205">
        <f t="shared" si="82"/>
        <v>240.26854775059201</v>
      </c>
      <c r="BF61" s="205">
        <f t="shared" si="82"/>
        <v>241.40726124704031</v>
      </c>
      <c r="BG61" s="205">
        <f t="shared" si="82"/>
        <v>242.54597474348861</v>
      </c>
      <c r="BH61" s="205">
        <f t="shared" si="82"/>
        <v>243.68468823993692</v>
      </c>
      <c r="BI61" s="205">
        <f t="shared" si="82"/>
        <v>244.82340173638522</v>
      </c>
      <c r="BJ61" s="205">
        <f t="shared" si="82"/>
        <v>245.96211523283353</v>
      </c>
      <c r="BK61" s="205">
        <f t="shared" si="82"/>
        <v>247.10082872928183</v>
      </c>
      <c r="BL61" s="205">
        <f t="shared" si="82"/>
        <v>248.2395422257301</v>
      </c>
      <c r="BM61" s="205">
        <f t="shared" si="82"/>
        <v>249.37825572217841</v>
      </c>
      <c r="BN61" s="205">
        <f t="shared" si="82"/>
        <v>250.51696921862671</v>
      </c>
      <c r="BO61" s="205">
        <f t="shared" si="82"/>
        <v>251.65568271507502</v>
      </c>
      <c r="BP61" s="205">
        <f t="shared" si="82"/>
        <v>252.79439621152332</v>
      </c>
      <c r="BQ61" s="205">
        <f t="shared" si="82"/>
        <v>253.93310970797162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255.07182320441993</v>
      </c>
      <c r="BS61" s="205">
        <f t="shared" si="83"/>
        <v>256.21053670086826</v>
      </c>
      <c r="BT61" s="205">
        <f t="shared" si="83"/>
        <v>257.34925019731651</v>
      </c>
      <c r="BU61" s="205">
        <f t="shared" si="83"/>
        <v>258.48796369376481</v>
      </c>
      <c r="BV61" s="205">
        <f t="shared" si="83"/>
        <v>259.62667719021312</v>
      </c>
      <c r="BW61" s="205">
        <f t="shared" si="83"/>
        <v>260.76539068666142</v>
      </c>
      <c r="BX61" s="205">
        <f t="shared" si="83"/>
        <v>261.90410418310972</v>
      </c>
      <c r="BY61" s="205">
        <f t="shared" si="83"/>
        <v>263.04281767955803</v>
      </c>
      <c r="BZ61" s="205">
        <f t="shared" si="83"/>
        <v>264.18153117600633</v>
      </c>
      <c r="CA61" s="205">
        <f t="shared" si="83"/>
        <v>265.32024467245463</v>
      </c>
      <c r="CB61" s="205">
        <f t="shared" si="83"/>
        <v>266.45895816890294</v>
      </c>
      <c r="CC61" s="205">
        <f t="shared" si="83"/>
        <v>267.59767166535124</v>
      </c>
      <c r="CD61" s="205">
        <f t="shared" si="83"/>
        <v>268.73638516179955</v>
      </c>
      <c r="CE61" s="205">
        <f t="shared" si="83"/>
        <v>269.87509865824785</v>
      </c>
      <c r="CF61" s="205">
        <f t="shared" si="83"/>
        <v>271.01381215469615</v>
      </c>
      <c r="CG61" s="205">
        <f t="shared" si="83"/>
        <v>272.15252565114446</v>
      </c>
      <c r="CH61" s="205">
        <f t="shared" si="83"/>
        <v>273.29123914759276</v>
      </c>
      <c r="CI61" s="205">
        <f t="shared" si="83"/>
        <v>324.25572217837413</v>
      </c>
      <c r="CJ61" s="205">
        <f t="shared" si="83"/>
        <v>375.22020520915549</v>
      </c>
      <c r="CK61" s="205">
        <f t="shared" si="83"/>
        <v>426.18468823993692</v>
      </c>
      <c r="CL61" s="205">
        <f t="shared" si="83"/>
        <v>477.14917127071828</v>
      </c>
      <c r="CM61" s="205">
        <f t="shared" si="83"/>
        <v>528.11365430149965</v>
      </c>
      <c r="CN61" s="205">
        <f t="shared" si="83"/>
        <v>579.07813733228102</v>
      </c>
      <c r="CO61" s="205">
        <f t="shared" si="83"/>
        <v>630.04262036306238</v>
      </c>
      <c r="CP61" s="205">
        <f t="shared" si="83"/>
        <v>681.00710339384375</v>
      </c>
      <c r="CQ61" s="205">
        <f t="shared" si="83"/>
        <v>731.97158642462512</v>
      </c>
      <c r="CR61" s="205">
        <f t="shared" si="83"/>
        <v>782.93606945540648</v>
      </c>
      <c r="CS61" s="205">
        <f t="shared" si="83"/>
        <v>833.90055248618796</v>
      </c>
      <c r="CT61" s="205">
        <f t="shared" si="83"/>
        <v>884.86503551696933</v>
      </c>
      <c r="CU61" s="205">
        <f t="shared" si="83"/>
        <v>935.82951854775069</v>
      </c>
      <c r="CV61" s="205">
        <f t="shared" si="83"/>
        <v>986.79400157853206</v>
      </c>
      <c r="CW61" s="205">
        <f t="shared" si="83"/>
        <v>1016.4917430939227</v>
      </c>
      <c r="CX61" s="205">
        <f t="shared" si="83"/>
        <v>1024.9227430939227</v>
      </c>
      <c r="CY61" s="205">
        <f t="shared" si="83"/>
        <v>1033.3537430939227</v>
      </c>
      <c r="CZ61" s="205">
        <f t="shared" si="83"/>
        <v>1041.7847430939225</v>
      </c>
      <c r="DA61" s="205">
        <f t="shared" si="83"/>
        <v>1050.2157430939226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68.295774647887569</v>
      </c>
      <c r="V63" s="205">
        <f t="shared" si="87"/>
        <v>204.88732394366224</v>
      </c>
      <c r="W63" s="205">
        <f t="shared" si="87"/>
        <v>341.47887323943689</v>
      </c>
      <c r="X63" s="205">
        <f t="shared" si="87"/>
        <v>478.07042253521155</v>
      </c>
      <c r="Y63" s="205">
        <f t="shared" si="87"/>
        <v>614.6619718309862</v>
      </c>
      <c r="Z63" s="205">
        <f t="shared" si="87"/>
        <v>751.2535211267608</v>
      </c>
      <c r="AA63" s="205">
        <f t="shared" si="87"/>
        <v>887.84507042253551</v>
      </c>
      <c r="AB63" s="205">
        <f t="shared" si="87"/>
        <v>1024.4366197183101</v>
      </c>
      <c r="AC63" s="205">
        <f t="shared" si="87"/>
        <v>1161.0281690140848</v>
      </c>
      <c r="AD63" s="205">
        <f t="shared" si="87"/>
        <v>1297.6197183098595</v>
      </c>
      <c r="AE63" s="205">
        <f t="shared" si="87"/>
        <v>1434.211267605634</v>
      </c>
      <c r="AF63" s="205">
        <f t="shared" si="87"/>
        <v>1570.8028169014087</v>
      </c>
      <c r="AG63" s="205">
        <f t="shared" si="87"/>
        <v>1707.3943661971834</v>
      </c>
      <c r="AH63" s="205">
        <f t="shared" si="87"/>
        <v>1843.9859154929582</v>
      </c>
      <c r="AI63" s="205">
        <f t="shared" si="87"/>
        <v>1980.5774647887326</v>
      </c>
      <c r="AJ63" s="205">
        <f t="shared" si="87"/>
        <v>2117.1690140845076</v>
      </c>
      <c r="AK63" s="205">
        <f t="shared" si="87"/>
        <v>2253.7605633802818</v>
      </c>
      <c r="AL63" s="205">
        <f t="shared" si="87"/>
        <v>2390.3521126760565</v>
      </c>
      <c r="AM63" s="205">
        <f t="shared" si="87"/>
        <v>2526.9436619718313</v>
      </c>
      <c r="AN63" s="205">
        <f t="shared" si="87"/>
        <v>2663.535211267606</v>
      </c>
      <c r="AO63" s="205">
        <f t="shared" si="87"/>
        <v>2800.1267605633802</v>
      </c>
      <c r="AP63" s="205">
        <f t="shared" si="87"/>
        <v>2936.7183098591549</v>
      </c>
      <c r="AQ63" s="205">
        <f t="shared" si="87"/>
        <v>3073.3098591549297</v>
      </c>
      <c r="AR63" s="205">
        <f t="shared" si="87"/>
        <v>3209.9014084507044</v>
      </c>
      <c r="AS63" s="205">
        <f t="shared" si="87"/>
        <v>3346.4929577464791</v>
      </c>
      <c r="AT63" s="205">
        <f t="shared" si="87"/>
        <v>3483.0845070422538</v>
      </c>
      <c r="AU63" s="205">
        <f t="shared" si="87"/>
        <v>3619.6760563380285</v>
      </c>
      <c r="AV63" s="205">
        <f t="shared" si="87"/>
        <v>3756.2676056338032</v>
      </c>
      <c r="AW63" s="205">
        <f t="shared" si="87"/>
        <v>3892.8591549295775</v>
      </c>
      <c r="AX63" s="205">
        <f t="shared" si="87"/>
        <v>4029.4507042253522</v>
      </c>
      <c r="AY63" s="205">
        <f t="shared" si="87"/>
        <v>4166.0422535211273</v>
      </c>
      <c r="AZ63" s="205">
        <f t="shared" si="87"/>
        <v>4302.6338028169021</v>
      </c>
      <c r="BA63" s="205">
        <f t="shared" si="87"/>
        <v>4439.2253521126759</v>
      </c>
      <c r="BB63" s="205">
        <f t="shared" si="87"/>
        <v>4575.8169014084506</v>
      </c>
      <c r="BC63" s="205">
        <f t="shared" si="87"/>
        <v>4712.4084507042253</v>
      </c>
      <c r="BD63" s="205">
        <f t="shared" si="87"/>
        <v>4849</v>
      </c>
      <c r="BE63" s="205">
        <f t="shared" si="87"/>
        <v>5018.7952380952383</v>
      </c>
      <c r="BF63" s="205">
        <f t="shared" si="87"/>
        <v>5188.5904761904758</v>
      </c>
      <c r="BG63" s="205">
        <f t="shared" si="87"/>
        <v>5358.3857142857141</v>
      </c>
      <c r="BH63" s="205">
        <f t="shared" si="87"/>
        <v>5528.1809523809525</v>
      </c>
      <c r="BI63" s="205">
        <f t="shared" si="87"/>
        <v>5697.9761904761908</v>
      </c>
      <c r="BJ63" s="205">
        <f t="shared" si="87"/>
        <v>5867.7714285714283</v>
      </c>
      <c r="BK63" s="205">
        <f t="shared" si="87"/>
        <v>6037.5666666666666</v>
      </c>
      <c r="BL63" s="205">
        <f t="shared" si="87"/>
        <v>6207.361904761905</v>
      </c>
      <c r="BM63" s="205">
        <f t="shared" si="87"/>
        <v>6377.1571428571424</v>
      </c>
      <c r="BN63" s="205">
        <f t="shared" si="87"/>
        <v>6546.9523809523807</v>
      </c>
      <c r="BO63" s="205">
        <f t="shared" si="87"/>
        <v>6716.7476190476191</v>
      </c>
      <c r="BP63" s="205">
        <f t="shared" si="87"/>
        <v>6886.5428571428565</v>
      </c>
      <c r="BQ63" s="205">
        <f t="shared" si="87"/>
        <v>7056.3380952380958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7226.1333333333332</v>
      </c>
      <c r="BS63" s="205">
        <f t="shared" si="89"/>
        <v>7395.9285714285716</v>
      </c>
      <c r="BT63" s="205">
        <f t="shared" si="89"/>
        <v>7565.7238095238099</v>
      </c>
      <c r="BU63" s="205">
        <f t="shared" si="89"/>
        <v>7735.5190476190473</v>
      </c>
      <c r="BV63" s="205">
        <f t="shared" si="89"/>
        <v>7905.3142857142857</v>
      </c>
      <c r="BW63" s="205">
        <f t="shared" si="89"/>
        <v>8075.109523809524</v>
      </c>
      <c r="BX63" s="205">
        <f t="shared" si="89"/>
        <v>8244.9047619047615</v>
      </c>
      <c r="BY63" s="205">
        <f t="shared" si="89"/>
        <v>8414.7000000000007</v>
      </c>
      <c r="BZ63" s="205">
        <f t="shared" si="89"/>
        <v>8584.4952380952382</v>
      </c>
      <c r="CA63" s="205">
        <f t="shared" si="89"/>
        <v>8754.2904761904756</v>
      </c>
      <c r="CB63" s="205">
        <f t="shared" si="89"/>
        <v>8924.085714285713</v>
      </c>
      <c r="CC63" s="205">
        <f t="shared" si="89"/>
        <v>9093.8809523809523</v>
      </c>
      <c r="CD63" s="205">
        <f t="shared" si="89"/>
        <v>9263.6761904761916</v>
      </c>
      <c r="CE63" s="205">
        <f t="shared" si="89"/>
        <v>9433.471428571429</v>
      </c>
      <c r="CF63" s="205">
        <f t="shared" si="89"/>
        <v>9603.2666666666664</v>
      </c>
      <c r="CG63" s="205">
        <f t="shared" si="89"/>
        <v>9773.0619047619039</v>
      </c>
      <c r="CH63" s="205">
        <f t="shared" si="89"/>
        <v>9942.8571428571431</v>
      </c>
      <c r="CI63" s="205">
        <f t="shared" si="89"/>
        <v>10559.211822660098</v>
      </c>
      <c r="CJ63" s="205">
        <f t="shared" si="89"/>
        <v>11175.566502463054</v>
      </c>
      <c r="CK63" s="205">
        <f t="shared" si="89"/>
        <v>11791.921182266011</v>
      </c>
      <c r="CL63" s="205">
        <f t="shared" si="89"/>
        <v>12408.275862068966</v>
      </c>
      <c r="CM63" s="205">
        <f t="shared" si="89"/>
        <v>13024.63054187192</v>
      </c>
      <c r="CN63" s="205">
        <f t="shared" si="89"/>
        <v>13640.985221674877</v>
      </c>
      <c r="CO63" s="205">
        <f t="shared" si="89"/>
        <v>14257.339901477833</v>
      </c>
      <c r="CP63" s="205">
        <f t="shared" si="89"/>
        <v>14873.694581280788</v>
      </c>
      <c r="CQ63" s="205">
        <f t="shared" si="89"/>
        <v>15490.049261083743</v>
      </c>
      <c r="CR63" s="205">
        <f t="shared" si="89"/>
        <v>16106.403940886699</v>
      </c>
      <c r="CS63" s="205">
        <f t="shared" si="89"/>
        <v>16722.758620689656</v>
      </c>
      <c r="CT63" s="205">
        <f t="shared" si="89"/>
        <v>17339.113300492609</v>
      </c>
      <c r="CU63" s="205">
        <f t="shared" si="89"/>
        <v>17955.467980295565</v>
      </c>
      <c r="CV63" s="205">
        <f t="shared" si="89"/>
        <v>18571.822660098522</v>
      </c>
      <c r="CW63" s="205">
        <f t="shared" si="89"/>
        <v>18880</v>
      </c>
      <c r="CX63" s="205">
        <f t="shared" si="89"/>
        <v>18880</v>
      </c>
      <c r="CY63" s="205">
        <f t="shared" si="89"/>
        <v>18880</v>
      </c>
      <c r="CZ63" s="205">
        <f t="shared" si="89"/>
        <v>18880</v>
      </c>
      <c r="DA63" s="205">
        <f t="shared" si="89"/>
        <v>18880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40.580134249868173</v>
      </c>
      <c r="G64" s="205">
        <f t="shared" si="90"/>
        <v>40.580134249868173</v>
      </c>
      <c r="H64" s="205">
        <f t="shared" si="90"/>
        <v>40.580134249868173</v>
      </c>
      <c r="I64" s="205">
        <f t="shared" si="90"/>
        <v>40.580134249868173</v>
      </c>
      <c r="J64" s="205">
        <f t="shared" si="90"/>
        <v>40.580134249868173</v>
      </c>
      <c r="K64" s="205">
        <f t="shared" si="90"/>
        <v>40.580134249868173</v>
      </c>
      <c r="L64" s="205">
        <f t="shared" si="88"/>
        <v>40.580134249868173</v>
      </c>
      <c r="M64" s="205">
        <f t="shared" si="90"/>
        <v>40.580134249868173</v>
      </c>
      <c r="N64" s="205">
        <f t="shared" si="90"/>
        <v>40.580134249868173</v>
      </c>
      <c r="O64" s="205">
        <f t="shared" si="90"/>
        <v>40.580134249868173</v>
      </c>
      <c r="P64" s="205">
        <f t="shared" si="90"/>
        <v>40.580134249868173</v>
      </c>
      <c r="Q64" s="205">
        <f t="shared" si="90"/>
        <v>40.580134249868173</v>
      </c>
      <c r="R64" s="205">
        <f t="shared" si="90"/>
        <v>40.580134249868173</v>
      </c>
      <c r="S64" s="205">
        <f t="shared" si="90"/>
        <v>40.580134249868173</v>
      </c>
      <c r="T64" s="205">
        <f t="shared" si="90"/>
        <v>40.580134249868173</v>
      </c>
      <c r="U64" s="205">
        <f t="shared" si="90"/>
        <v>41.929069559946726</v>
      </c>
      <c r="V64" s="205">
        <f t="shared" si="90"/>
        <v>44.62694018010383</v>
      </c>
      <c r="W64" s="205">
        <f t="shared" si="90"/>
        <v>47.324810800260927</v>
      </c>
      <c r="X64" s="205">
        <f t="shared" si="90"/>
        <v>50.022681420418024</v>
      </c>
      <c r="Y64" s="205">
        <f t="shared" si="90"/>
        <v>52.720552040575122</v>
      </c>
      <c r="Z64" s="205">
        <f t="shared" si="90"/>
        <v>55.418422660732219</v>
      </c>
      <c r="AA64" s="205">
        <f t="shared" si="90"/>
        <v>58.116293280889323</v>
      </c>
      <c r="AB64" s="205">
        <f t="shared" si="90"/>
        <v>60.814163901046413</v>
      </c>
      <c r="AC64" s="205">
        <f t="shared" si="90"/>
        <v>63.512034521203518</v>
      </c>
      <c r="AD64" s="205">
        <f t="shared" si="90"/>
        <v>66.209905141360622</v>
      </c>
      <c r="AE64" s="205">
        <f t="shared" si="90"/>
        <v>68.907775761517712</v>
      </c>
      <c r="AF64" s="205">
        <f t="shared" si="90"/>
        <v>71.605646381674816</v>
      </c>
      <c r="AG64" s="205">
        <f t="shared" si="90"/>
        <v>74.303517001831921</v>
      </c>
      <c r="AH64" s="205">
        <f t="shared" si="90"/>
        <v>77.001387621989011</v>
      </c>
      <c r="AI64" s="205">
        <f t="shared" si="90"/>
        <v>79.699258242146101</v>
      </c>
      <c r="AJ64" s="205">
        <f t="shared" si="90"/>
        <v>82.397128862303205</v>
      </c>
      <c r="AK64" s="205">
        <f t="shared" si="90"/>
        <v>85.09499948246031</v>
      </c>
      <c r="AL64" s="205">
        <f t="shared" si="90"/>
        <v>87.7928701026174</v>
      </c>
      <c r="AM64" s="205">
        <f t="shared" si="90"/>
        <v>90.49074072277449</v>
      </c>
      <c r="AN64" s="205">
        <f t="shared" si="90"/>
        <v>93.188611342931594</v>
      </c>
      <c r="AO64" s="205">
        <f t="shared" si="90"/>
        <v>95.886481963088698</v>
      </c>
      <c r="AP64" s="205">
        <f t="shared" si="90"/>
        <v>98.584352583245789</v>
      </c>
      <c r="AQ64" s="205">
        <f t="shared" si="90"/>
        <v>101.28222320340289</v>
      </c>
      <c r="AR64" s="205">
        <f t="shared" si="90"/>
        <v>103.98009382356</v>
      </c>
      <c r="AS64" s="205">
        <f t="shared" si="90"/>
        <v>106.67796444371709</v>
      </c>
      <c r="AT64" s="205">
        <f t="shared" si="90"/>
        <v>109.37583506387418</v>
      </c>
      <c r="AU64" s="205">
        <f t="shared" si="90"/>
        <v>112.0737056840313</v>
      </c>
      <c r="AV64" s="205">
        <f t="shared" si="90"/>
        <v>114.77157630418839</v>
      </c>
      <c r="AW64" s="205">
        <f t="shared" si="90"/>
        <v>117.46944692434548</v>
      </c>
      <c r="AX64" s="205">
        <f t="shared" si="90"/>
        <v>120.16731754450259</v>
      </c>
      <c r="AY64" s="205">
        <f t="shared" si="90"/>
        <v>122.86518816465968</v>
      </c>
      <c r="AZ64" s="205">
        <f t="shared" si="90"/>
        <v>125.56305878481677</v>
      </c>
      <c r="BA64" s="205">
        <f t="shared" si="90"/>
        <v>128.26092940497387</v>
      </c>
      <c r="BB64" s="205">
        <f t="shared" si="90"/>
        <v>130.95880002513098</v>
      </c>
      <c r="BC64" s="205">
        <f t="shared" si="90"/>
        <v>133.65667064528807</v>
      </c>
      <c r="BD64" s="205">
        <f t="shared" si="90"/>
        <v>136.35454126544516</v>
      </c>
      <c r="BE64" s="205">
        <f t="shared" si="90"/>
        <v>131.80938988993032</v>
      </c>
      <c r="BF64" s="205">
        <f t="shared" si="90"/>
        <v>127.26423851441548</v>
      </c>
      <c r="BG64" s="205">
        <f t="shared" si="90"/>
        <v>122.71908713890065</v>
      </c>
      <c r="BH64" s="205">
        <f t="shared" si="90"/>
        <v>118.17393576338581</v>
      </c>
      <c r="BI64" s="205">
        <f t="shared" si="90"/>
        <v>113.62878438787098</v>
      </c>
      <c r="BJ64" s="205">
        <f t="shared" si="90"/>
        <v>109.08363301235613</v>
      </c>
      <c r="BK64" s="205">
        <f t="shared" si="90"/>
        <v>104.5384816368413</v>
      </c>
      <c r="BL64" s="205">
        <f t="shared" si="90"/>
        <v>99.993330261326463</v>
      </c>
      <c r="BM64" s="205">
        <f t="shared" si="90"/>
        <v>95.448178885811615</v>
      </c>
      <c r="BN64" s="205">
        <f t="shared" si="90"/>
        <v>90.903027510296781</v>
      </c>
      <c r="BO64" s="205">
        <f t="shared" si="90"/>
        <v>86.357876134781947</v>
      </c>
      <c r="BP64" s="205">
        <f t="shared" si="90"/>
        <v>81.812724759267098</v>
      </c>
      <c r="BQ64" s="205">
        <f t="shared" si="90"/>
        <v>77.267573383752264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72.72242200823743</v>
      </c>
      <c r="BS64" s="205">
        <f t="shared" si="91"/>
        <v>68.177270632722582</v>
      </c>
      <c r="BT64" s="205">
        <f t="shared" si="91"/>
        <v>63.632119257207748</v>
      </c>
      <c r="BU64" s="205">
        <f t="shared" si="91"/>
        <v>59.086967881692914</v>
      </c>
      <c r="BV64" s="205">
        <f t="shared" si="91"/>
        <v>54.541816506178066</v>
      </c>
      <c r="BW64" s="205">
        <f t="shared" si="91"/>
        <v>49.996665130663231</v>
      </c>
      <c r="BX64" s="205">
        <f t="shared" si="91"/>
        <v>45.451513755148397</v>
      </c>
      <c r="BY64" s="205">
        <f t="shared" si="91"/>
        <v>40.906362379633549</v>
      </c>
      <c r="BZ64" s="205">
        <f t="shared" si="91"/>
        <v>36.361211004118715</v>
      </c>
      <c r="CA64" s="205">
        <f t="shared" si="91"/>
        <v>31.816059628603881</v>
      </c>
      <c r="CB64" s="205">
        <f t="shared" si="91"/>
        <v>27.270908253089033</v>
      </c>
      <c r="CC64" s="205">
        <f t="shared" si="91"/>
        <v>22.725756877574199</v>
      </c>
      <c r="CD64" s="205">
        <f t="shared" si="91"/>
        <v>18.180605502059365</v>
      </c>
      <c r="CE64" s="205">
        <f t="shared" si="91"/>
        <v>13.635454126544531</v>
      </c>
      <c r="CF64" s="205">
        <f t="shared" si="91"/>
        <v>9.0903027510296823</v>
      </c>
      <c r="CG64" s="205">
        <f t="shared" si="91"/>
        <v>4.5451513755148483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4660</v>
      </c>
      <c r="G65" s="205">
        <f t="shared" si="92"/>
        <v>4660</v>
      </c>
      <c r="H65" s="205">
        <f t="shared" si="92"/>
        <v>4660</v>
      </c>
      <c r="I65" s="205">
        <f t="shared" si="92"/>
        <v>4660</v>
      </c>
      <c r="J65" s="205">
        <f t="shared" si="92"/>
        <v>4660</v>
      </c>
      <c r="K65" s="205">
        <f t="shared" si="92"/>
        <v>4660</v>
      </c>
      <c r="L65" s="205">
        <f t="shared" si="88"/>
        <v>4660</v>
      </c>
      <c r="M65" s="205">
        <f t="shared" si="92"/>
        <v>4660</v>
      </c>
      <c r="N65" s="205">
        <f t="shared" si="92"/>
        <v>4660</v>
      </c>
      <c r="O65" s="205">
        <f t="shared" si="92"/>
        <v>4660</v>
      </c>
      <c r="P65" s="205">
        <f t="shared" si="92"/>
        <v>4660</v>
      </c>
      <c r="Q65" s="205">
        <f t="shared" si="92"/>
        <v>4660</v>
      </c>
      <c r="R65" s="205">
        <f t="shared" si="92"/>
        <v>4660</v>
      </c>
      <c r="S65" s="205">
        <f t="shared" si="92"/>
        <v>4660</v>
      </c>
      <c r="T65" s="205">
        <f t="shared" si="92"/>
        <v>4660</v>
      </c>
      <c r="U65" s="205">
        <f t="shared" si="92"/>
        <v>4594.3661971830979</v>
      </c>
      <c r="V65" s="205">
        <f t="shared" si="92"/>
        <v>4463.0985915492956</v>
      </c>
      <c r="W65" s="205">
        <f t="shared" si="92"/>
        <v>4331.8309859154924</v>
      </c>
      <c r="X65" s="205">
        <f t="shared" si="92"/>
        <v>4200.5633802816901</v>
      </c>
      <c r="Y65" s="205">
        <f t="shared" si="92"/>
        <v>4069.2957746478869</v>
      </c>
      <c r="Z65" s="205">
        <f t="shared" si="92"/>
        <v>3938.0281690140841</v>
      </c>
      <c r="AA65" s="205">
        <f t="shared" si="92"/>
        <v>3806.7605633802814</v>
      </c>
      <c r="AB65" s="205">
        <f t="shared" si="92"/>
        <v>3675.4929577464786</v>
      </c>
      <c r="AC65" s="205">
        <f t="shared" si="92"/>
        <v>3544.2253521126759</v>
      </c>
      <c r="AD65" s="205">
        <f t="shared" si="92"/>
        <v>3412.9577464788731</v>
      </c>
      <c r="AE65" s="205">
        <f t="shared" si="92"/>
        <v>3281.6901408450703</v>
      </c>
      <c r="AF65" s="205">
        <f t="shared" si="92"/>
        <v>3150.4225352112671</v>
      </c>
      <c r="AG65" s="205">
        <f t="shared" si="92"/>
        <v>3019.1549295774648</v>
      </c>
      <c r="AH65" s="205">
        <f t="shared" si="92"/>
        <v>2887.8873239436616</v>
      </c>
      <c r="AI65" s="205">
        <f t="shared" si="92"/>
        <v>2756.6197183098589</v>
      </c>
      <c r="AJ65" s="205">
        <f t="shared" si="92"/>
        <v>2625.3521126760561</v>
      </c>
      <c r="AK65" s="205">
        <f t="shared" si="92"/>
        <v>2494.0845070422533</v>
      </c>
      <c r="AL65" s="205">
        <f t="shared" si="92"/>
        <v>2362.8169014084506</v>
      </c>
      <c r="AM65" s="205">
        <f t="shared" si="92"/>
        <v>2231.5492957746478</v>
      </c>
      <c r="AN65" s="205">
        <f t="shared" si="92"/>
        <v>2100.2816901408451</v>
      </c>
      <c r="AO65" s="205">
        <f t="shared" si="92"/>
        <v>1969.0140845070423</v>
      </c>
      <c r="AP65" s="205">
        <f t="shared" si="92"/>
        <v>1837.7464788732395</v>
      </c>
      <c r="AQ65" s="205">
        <f t="shared" si="92"/>
        <v>1706.4788732394368</v>
      </c>
      <c r="AR65" s="205">
        <f t="shared" si="92"/>
        <v>1575.211267605634</v>
      </c>
      <c r="AS65" s="205">
        <f t="shared" si="92"/>
        <v>1443.9436619718308</v>
      </c>
      <c r="AT65" s="205">
        <f t="shared" si="92"/>
        <v>1312.676056338028</v>
      </c>
      <c r="AU65" s="205">
        <f t="shared" si="92"/>
        <v>1181.4084507042253</v>
      </c>
      <c r="AV65" s="205">
        <f t="shared" si="92"/>
        <v>1050.1408450704225</v>
      </c>
      <c r="AW65" s="205">
        <f t="shared" si="92"/>
        <v>918.87323943661977</v>
      </c>
      <c r="AX65" s="205">
        <f t="shared" si="92"/>
        <v>787.60563380281701</v>
      </c>
      <c r="AY65" s="205">
        <f t="shared" si="92"/>
        <v>656.33802816901425</v>
      </c>
      <c r="AZ65" s="205">
        <f t="shared" si="92"/>
        <v>525.07042253521104</v>
      </c>
      <c r="BA65" s="205">
        <f t="shared" si="92"/>
        <v>393.80281690140873</v>
      </c>
      <c r="BB65" s="205">
        <f t="shared" si="92"/>
        <v>262.53521126760552</v>
      </c>
      <c r="BC65" s="205">
        <f t="shared" si="92"/>
        <v>131.26760563380321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4114.2857142857147</v>
      </c>
      <c r="BF66" s="205">
        <f t="shared" si="94"/>
        <v>8228.5714285714294</v>
      </c>
      <c r="BG66" s="205">
        <f t="shared" si="94"/>
        <v>12342.857142857145</v>
      </c>
      <c r="BH66" s="205">
        <f t="shared" si="94"/>
        <v>16457.142857142859</v>
      </c>
      <c r="BI66" s="205">
        <f t="shared" si="94"/>
        <v>20571.428571428572</v>
      </c>
      <c r="BJ66" s="205">
        <f t="shared" si="94"/>
        <v>24685.71428571429</v>
      </c>
      <c r="BK66" s="205">
        <f t="shared" si="94"/>
        <v>28800.000000000004</v>
      </c>
      <c r="BL66" s="205">
        <f t="shared" si="94"/>
        <v>32914.285714285717</v>
      </c>
      <c r="BM66" s="205">
        <f t="shared" si="94"/>
        <v>37028.571428571435</v>
      </c>
      <c r="BN66" s="205">
        <f t="shared" si="94"/>
        <v>41142.857142857145</v>
      </c>
      <c r="BO66" s="205">
        <f t="shared" si="94"/>
        <v>45257.142857142862</v>
      </c>
      <c r="BP66" s="205">
        <f t="shared" si="94"/>
        <v>49371.42857142858</v>
      </c>
      <c r="BQ66" s="205">
        <f t="shared" si="94"/>
        <v>53485.71428571429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57600.000000000007</v>
      </c>
      <c r="BS66" s="205">
        <f t="shared" si="95"/>
        <v>61714.285714285717</v>
      </c>
      <c r="BT66" s="205">
        <f t="shared" si="95"/>
        <v>65828.571428571435</v>
      </c>
      <c r="BU66" s="205">
        <f t="shared" si="95"/>
        <v>69942.857142857145</v>
      </c>
      <c r="BV66" s="205">
        <f t="shared" si="95"/>
        <v>74057.14285714287</v>
      </c>
      <c r="BW66" s="205">
        <f t="shared" si="95"/>
        <v>78171.42857142858</v>
      </c>
      <c r="BX66" s="205">
        <f t="shared" si="95"/>
        <v>82285.71428571429</v>
      </c>
      <c r="BY66" s="205">
        <f t="shared" si="95"/>
        <v>86400.000000000015</v>
      </c>
      <c r="BZ66" s="205">
        <f t="shared" si="95"/>
        <v>90514.285714285725</v>
      </c>
      <c r="CA66" s="205">
        <f t="shared" si="95"/>
        <v>94628.571428571435</v>
      </c>
      <c r="CB66" s="205">
        <f t="shared" si="95"/>
        <v>98742.857142857159</v>
      </c>
      <c r="CC66" s="205">
        <f t="shared" si="95"/>
        <v>102857.14285714287</v>
      </c>
      <c r="CD66" s="205">
        <f t="shared" si="95"/>
        <v>106971.42857142858</v>
      </c>
      <c r="CE66" s="205">
        <f t="shared" si="95"/>
        <v>111085.71428571429</v>
      </c>
      <c r="CF66" s="205">
        <f t="shared" si="95"/>
        <v>115200.00000000001</v>
      </c>
      <c r="CG66" s="205">
        <f t="shared" si="95"/>
        <v>119314.28571428572</v>
      </c>
      <c r="CH66" s="205">
        <f t="shared" si="95"/>
        <v>123428.57142857143</v>
      </c>
      <c r="CI66" s="205">
        <f t="shared" si="95"/>
        <v>130805.91133004928</v>
      </c>
      <c r="CJ66" s="205">
        <f t="shared" si="95"/>
        <v>138183.2512315271</v>
      </c>
      <c r="CK66" s="205">
        <f t="shared" si="95"/>
        <v>145560.59113300493</v>
      </c>
      <c r="CL66" s="205">
        <f t="shared" si="95"/>
        <v>152937.93103448278</v>
      </c>
      <c r="CM66" s="205">
        <f t="shared" si="95"/>
        <v>160315.27093596061</v>
      </c>
      <c r="CN66" s="205">
        <f t="shared" si="95"/>
        <v>167692.61083743843</v>
      </c>
      <c r="CO66" s="205">
        <f t="shared" si="95"/>
        <v>175069.95073891626</v>
      </c>
      <c r="CP66" s="205">
        <f t="shared" si="95"/>
        <v>182447.29064039409</v>
      </c>
      <c r="CQ66" s="205">
        <f t="shared" si="95"/>
        <v>189824.63054187194</v>
      </c>
      <c r="CR66" s="205">
        <f t="shared" si="95"/>
        <v>197201.97044334977</v>
      </c>
      <c r="CS66" s="205">
        <f t="shared" si="95"/>
        <v>204579.31034482759</v>
      </c>
      <c r="CT66" s="205">
        <f t="shared" si="95"/>
        <v>211956.65024630542</v>
      </c>
      <c r="CU66" s="205">
        <f t="shared" si="95"/>
        <v>219333.99014778325</v>
      </c>
      <c r="CV66" s="205">
        <f t="shared" si="95"/>
        <v>226711.3300492611</v>
      </c>
      <c r="CW66" s="205">
        <f t="shared" si="95"/>
        <v>231735.85</v>
      </c>
      <c r="CX66" s="205">
        <f t="shared" si="95"/>
        <v>234407.55</v>
      </c>
      <c r="CY66" s="205">
        <f t="shared" si="95"/>
        <v>237079.25</v>
      </c>
      <c r="CZ66" s="205">
        <f t="shared" si="95"/>
        <v>239750.95</v>
      </c>
      <c r="DA66" s="205">
        <f t="shared" si="95"/>
        <v>242422.65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3839.9999999999995</v>
      </c>
      <c r="G68" s="205">
        <f t="shared" si="98"/>
        <v>3839.9999999999995</v>
      </c>
      <c r="H68" s="205">
        <f t="shared" si="98"/>
        <v>3839.9999999999995</v>
      </c>
      <c r="I68" s="205">
        <f t="shared" si="98"/>
        <v>3839.9999999999995</v>
      </c>
      <c r="J68" s="205">
        <f t="shared" si="98"/>
        <v>3839.9999999999995</v>
      </c>
      <c r="K68" s="205">
        <f t="shared" si="98"/>
        <v>3839.9999999999995</v>
      </c>
      <c r="L68" s="205">
        <f t="shared" si="88"/>
        <v>3839.9999999999995</v>
      </c>
      <c r="M68" s="205">
        <f t="shared" si="98"/>
        <v>3839.9999999999995</v>
      </c>
      <c r="N68" s="205">
        <f t="shared" si="98"/>
        <v>3839.9999999999995</v>
      </c>
      <c r="O68" s="205">
        <f t="shared" si="98"/>
        <v>3839.9999999999995</v>
      </c>
      <c r="P68" s="205">
        <f t="shared" si="98"/>
        <v>3839.9999999999995</v>
      </c>
      <c r="Q68" s="205">
        <f t="shared" si="98"/>
        <v>3839.9999999999995</v>
      </c>
      <c r="R68" s="205">
        <f t="shared" si="98"/>
        <v>3839.9999999999995</v>
      </c>
      <c r="S68" s="205">
        <f t="shared" si="98"/>
        <v>3839.9999999999995</v>
      </c>
      <c r="T68" s="205">
        <f t="shared" si="98"/>
        <v>3839.9999999999995</v>
      </c>
      <c r="U68" s="205">
        <f t="shared" si="98"/>
        <v>3785.9154929577458</v>
      </c>
      <c r="V68" s="205">
        <f t="shared" si="98"/>
        <v>3677.7464788732386</v>
      </c>
      <c r="W68" s="205">
        <f t="shared" si="98"/>
        <v>3569.577464788732</v>
      </c>
      <c r="X68" s="205">
        <f t="shared" si="98"/>
        <v>3461.4084507042248</v>
      </c>
      <c r="Y68" s="205">
        <f t="shared" si="98"/>
        <v>3353.2394366197177</v>
      </c>
      <c r="Z68" s="205">
        <f t="shared" si="98"/>
        <v>3245.0704225352106</v>
      </c>
      <c r="AA68" s="205">
        <f t="shared" si="98"/>
        <v>3136.9014084507035</v>
      </c>
      <c r="AB68" s="205">
        <f t="shared" si="98"/>
        <v>3028.7323943661968</v>
      </c>
      <c r="AC68" s="205">
        <f t="shared" si="98"/>
        <v>2920.5633802816897</v>
      </c>
      <c r="AD68" s="205">
        <f t="shared" si="98"/>
        <v>2812.3943661971825</v>
      </c>
      <c r="AE68" s="205">
        <f t="shared" si="98"/>
        <v>2704.2253521126759</v>
      </c>
      <c r="AF68" s="205">
        <f t="shared" si="98"/>
        <v>2596.0563380281683</v>
      </c>
      <c r="AG68" s="205">
        <f t="shared" si="98"/>
        <v>2487.8873239436616</v>
      </c>
      <c r="AH68" s="205">
        <f t="shared" si="98"/>
        <v>2379.7183098591545</v>
      </c>
      <c r="AI68" s="205">
        <f t="shared" si="98"/>
        <v>2271.5492957746474</v>
      </c>
      <c r="AJ68" s="205">
        <f t="shared" si="98"/>
        <v>2163.3802816901407</v>
      </c>
      <c r="AK68" s="205">
        <f t="shared" si="98"/>
        <v>2055.2112676056336</v>
      </c>
      <c r="AL68" s="205">
        <f t="shared" si="98"/>
        <v>1947.0422535211267</v>
      </c>
      <c r="AM68" s="205">
        <f t="shared" si="98"/>
        <v>1838.8732394366195</v>
      </c>
      <c r="AN68" s="205">
        <f t="shared" si="98"/>
        <v>1730.7042253521126</v>
      </c>
      <c r="AO68" s="205">
        <f t="shared" si="98"/>
        <v>1622.5352112676055</v>
      </c>
      <c r="AP68" s="205">
        <f t="shared" si="98"/>
        <v>1514.3661971830984</v>
      </c>
      <c r="AQ68" s="205">
        <f t="shared" si="98"/>
        <v>1406.1971830985913</v>
      </c>
      <c r="AR68" s="205">
        <f t="shared" si="98"/>
        <v>1298.0281690140846</v>
      </c>
      <c r="AS68" s="205">
        <f t="shared" si="98"/>
        <v>1189.8591549295775</v>
      </c>
      <c r="AT68" s="205">
        <f t="shared" si="98"/>
        <v>1081.6901408450703</v>
      </c>
      <c r="AU68" s="205">
        <f t="shared" si="98"/>
        <v>973.52112676056322</v>
      </c>
      <c r="AV68" s="205">
        <f t="shared" si="98"/>
        <v>865.35211267605655</v>
      </c>
      <c r="AW68" s="205">
        <f t="shared" si="98"/>
        <v>757.18309859154942</v>
      </c>
      <c r="AX68" s="205">
        <f t="shared" si="98"/>
        <v>649.0140845070423</v>
      </c>
      <c r="AY68" s="205">
        <f t="shared" si="98"/>
        <v>540.84507042253517</v>
      </c>
      <c r="AZ68" s="205">
        <f t="shared" si="98"/>
        <v>432.67605633802805</v>
      </c>
      <c r="BA68" s="205">
        <f t="shared" si="98"/>
        <v>324.50704225352138</v>
      </c>
      <c r="BB68" s="205">
        <f t="shared" si="98"/>
        <v>216.33802816901425</v>
      </c>
      <c r="BC68" s="205">
        <f t="shared" si="98"/>
        <v>108.16901408450713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2648.2758620689656</v>
      </c>
      <c r="CJ68" s="205">
        <f t="shared" si="99"/>
        <v>5296.5517241379312</v>
      </c>
      <c r="CK68" s="205">
        <f t="shared" si="99"/>
        <v>7944.8275862068967</v>
      </c>
      <c r="CL68" s="205">
        <f t="shared" si="99"/>
        <v>10593.103448275862</v>
      </c>
      <c r="CM68" s="205">
        <f t="shared" si="99"/>
        <v>13241.379310344828</v>
      </c>
      <c r="CN68" s="205">
        <f t="shared" si="99"/>
        <v>15889.655172413793</v>
      </c>
      <c r="CO68" s="205">
        <f t="shared" si="99"/>
        <v>18537.931034482761</v>
      </c>
      <c r="CP68" s="205">
        <f t="shared" si="99"/>
        <v>21186.206896551725</v>
      </c>
      <c r="CQ68" s="205">
        <f t="shared" si="99"/>
        <v>23834.482758620688</v>
      </c>
      <c r="CR68" s="205">
        <f t="shared" si="99"/>
        <v>26482.758620689656</v>
      </c>
      <c r="CS68" s="205">
        <f t="shared" si="99"/>
        <v>29131.034482758623</v>
      </c>
      <c r="CT68" s="205">
        <f t="shared" si="99"/>
        <v>31779.310344827587</v>
      </c>
      <c r="CU68" s="205">
        <f t="shared" si="99"/>
        <v>34427.586206896551</v>
      </c>
      <c r="CV68" s="205">
        <f t="shared" si="99"/>
        <v>37075.862068965522</v>
      </c>
      <c r="CW68" s="205">
        <f t="shared" si="99"/>
        <v>41501.75</v>
      </c>
      <c r="CX68" s="205">
        <f t="shared" si="99"/>
        <v>47705.25</v>
      </c>
      <c r="CY68" s="205">
        <f t="shared" si="99"/>
        <v>53908.75</v>
      </c>
      <c r="CZ68" s="205">
        <f t="shared" si="99"/>
        <v>60112.25</v>
      </c>
      <c r="DA68" s="205">
        <f t="shared" si="99"/>
        <v>66315.75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2144.6161068204419</v>
      </c>
      <c r="G69" s="205">
        <f t="shared" si="100"/>
        <v>2144.6161068204419</v>
      </c>
      <c r="H69" s="205">
        <f t="shared" si="100"/>
        <v>2144.6161068204419</v>
      </c>
      <c r="I69" s="205">
        <f t="shared" si="100"/>
        <v>2144.6161068204419</v>
      </c>
      <c r="J69" s="205">
        <f t="shared" si="100"/>
        <v>2144.6161068204419</v>
      </c>
      <c r="K69" s="205">
        <f t="shared" si="100"/>
        <v>2144.6161068204419</v>
      </c>
      <c r="L69" s="205">
        <f t="shared" si="88"/>
        <v>2144.6161068204419</v>
      </c>
      <c r="M69" s="205">
        <f t="shared" si="100"/>
        <v>2144.6161068204419</v>
      </c>
      <c r="N69" s="205">
        <f t="shared" si="100"/>
        <v>2144.6161068204419</v>
      </c>
      <c r="O69" s="205">
        <f t="shared" si="100"/>
        <v>2144.6161068204419</v>
      </c>
      <c r="P69" s="205">
        <f t="shared" si="100"/>
        <v>2144.6161068204419</v>
      </c>
      <c r="Q69" s="205">
        <f t="shared" si="100"/>
        <v>2144.6161068204419</v>
      </c>
      <c r="R69" s="205">
        <f t="shared" si="100"/>
        <v>2144.6161068204419</v>
      </c>
      <c r="S69" s="205">
        <f t="shared" si="100"/>
        <v>2144.6161068204419</v>
      </c>
      <c r="T69" s="205">
        <f t="shared" si="100"/>
        <v>2144.6161068204419</v>
      </c>
      <c r="U69" s="205">
        <f t="shared" si="100"/>
        <v>2146.0846721724793</v>
      </c>
      <c r="V69" s="205">
        <f t="shared" si="100"/>
        <v>2149.0218028765535</v>
      </c>
      <c r="W69" s="205">
        <f t="shared" si="100"/>
        <v>2151.9589335806281</v>
      </c>
      <c r="X69" s="205">
        <f t="shared" si="100"/>
        <v>2154.8960642847023</v>
      </c>
      <c r="Y69" s="205">
        <f t="shared" si="100"/>
        <v>2157.8331949887765</v>
      </c>
      <c r="Z69" s="205">
        <f t="shared" si="100"/>
        <v>2160.7703256928512</v>
      </c>
      <c r="AA69" s="205">
        <f t="shared" si="100"/>
        <v>2163.7074563969254</v>
      </c>
      <c r="AB69" s="205">
        <f t="shared" si="100"/>
        <v>2166.6445871010001</v>
      </c>
      <c r="AC69" s="205">
        <f t="shared" si="100"/>
        <v>2169.5817178050743</v>
      </c>
      <c r="AD69" s="205">
        <f t="shared" si="100"/>
        <v>2172.5188485091489</v>
      </c>
      <c r="AE69" s="205">
        <f t="shared" si="100"/>
        <v>2175.4559792132231</v>
      </c>
      <c r="AF69" s="205">
        <f t="shared" si="100"/>
        <v>2178.3931099172978</v>
      </c>
      <c r="AG69" s="205">
        <f t="shared" si="100"/>
        <v>2181.330240621372</v>
      </c>
      <c r="AH69" s="205">
        <f t="shared" si="100"/>
        <v>2184.2673713254462</v>
      </c>
      <c r="AI69" s="205">
        <f t="shared" si="100"/>
        <v>2187.2045020295209</v>
      </c>
      <c r="AJ69" s="205">
        <f t="shared" si="100"/>
        <v>2190.1416327335951</v>
      </c>
      <c r="AK69" s="205">
        <f t="shared" si="100"/>
        <v>2193.0787634376697</v>
      </c>
      <c r="AL69" s="205">
        <f t="shared" si="100"/>
        <v>2196.015894141744</v>
      </c>
      <c r="AM69" s="205">
        <f t="shared" si="100"/>
        <v>2198.9530248458186</v>
      </c>
      <c r="AN69" s="205">
        <f t="shared" si="100"/>
        <v>2201.8901555498928</v>
      </c>
      <c r="AO69" s="205">
        <f t="shared" si="100"/>
        <v>2204.827286253967</v>
      </c>
      <c r="AP69" s="205">
        <f t="shared" si="100"/>
        <v>2207.7644169580417</v>
      </c>
      <c r="AQ69" s="205">
        <f t="shared" si="100"/>
        <v>2210.7015476621159</v>
      </c>
      <c r="AR69" s="205">
        <f t="shared" si="100"/>
        <v>2213.6386783661906</v>
      </c>
      <c r="AS69" s="205">
        <f t="shared" si="100"/>
        <v>2216.5758090702648</v>
      </c>
      <c r="AT69" s="205">
        <f t="shared" si="100"/>
        <v>2219.5129397743394</v>
      </c>
      <c r="AU69" s="205">
        <f t="shared" si="100"/>
        <v>2222.4500704784136</v>
      </c>
      <c r="AV69" s="205">
        <f t="shared" si="100"/>
        <v>2225.3872011824878</v>
      </c>
      <c r="AW69" s="205">
        <f t="shared" si="100"/>
        <v>2228.3243318865625</v>
      </c>
      <c r="AX69" s="205">
        <f t="shared" si="100"/>
        <v>2231.2614625906367</v>
      </c>
      <c r="AY69" s="205">
        <f t="shared" si="100"/>
        <v>2234.1985932947114</v>
      </c>
      <c r="AZ69" s="205">
        <f t="shared" si="100"/>
        <v>2237.1357239987856</v>
      </c>
      <c r="BA69" s="205">
        <f t="shared" si="100"/>
        <v>2240.0728547028602</v>
      </c>
      <c r="BB69" s="205">
        <f t="shared" si="100"/>
        <v>2243.0099854069344</v>
      </c>
      <c r="BC69" s="205">
        <f t="shared" si="100"/>
        <v>2245.9471161110091</v>
      </c>
      <c r="BD69" s="205">
        <f t="shared" si="100"/>
        <v>2248.8842468150833</v>
      </c>
      <c r="BE69" s="205">
        <f t="shared" si="100"/>
        <v>2234.0628438671688</v>
      </c>
      <c r="BF69" s="205">
        <f t="shared" si="100"/>
        <v>2219.2414409192547</v>
      </c>
      <c r="BG69" s="205">
        <f t="shared" si="100"/>
        <v>2204.4200379713402</v>
      </c>
      <c r="BH69" s="205">
        <f t="shared" si="100"/>
        <v>2189.5986350234257</v>
      </c>
      <c r="BI69" s="205">
        <f t="shared" si="100"/>
        <v>2174.7772320755116</v>
      </c>
      <c r="BJ69" s="205">
        <f t="shared" si="100"/>
        <v>2159.9558291275971</v>
      </c>
      <c r="BK69" s="205">
        <f t="shared" si="100"/>
        <v>2145.1344261796826</v>
      </c>
      <c r="BL69" s="205">
        <f t="shared" si="100"/>
        <v>2130.3130232317685</v>
      </c>
      <c r="BM69" s="205">
        <f t="shared" si="100"/>
        <v>2115.491620283854</v>
      </c>
      <c r="BN69" s="205">
        <f t="shared" si="100"/>
        <v>2100.6702173359395</v>
      </c>
      <c r="BO69" s="205">
        <f t="shared" si="100"/>
        <v>2085.8488143880254</v>
      </c>
      <c r="BP69" s="205">
        <f t="shared" si="100"/>
        <v>2071.0274114401109</v>
      </c>
      <c r="BQ69" s="205">
        <f t="shared" si="100"/>
        <v>2056.2060084921964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2041.3846055442821</v>
      </c>
      <c r="BS69" s="205">
        <f t="shared" si="101"/>
        <v>2026.5632025963678</v>
      </c>
      <c r="BT69" s="205">
        <f t="shared" si="101"/>
        <v>2011.7417996484535</v>
      </c>
      <c r="BU69" s="205">
        <f t="shared" si="101"/>
        <v>1996.920396700539</v>
      </c>
      <c r="BV69" s="205">
        <f t="shared" si="101"/>
        <v>1982.0989937526247</v>
      </c>
      <c r="BW69" s="205">
        <f t="shared" si="101"/>
        <v>1967.2775908047101</v>
      </c>
      <c r="BX69" s="205">
        <f t="shared" si="101"/>
        <v>1952.4561878567959</v>
      </c>
      <c r="BY69" s="205">
        <f t="shared" si="101"/>
        <v>1937.6347849088816</v>
      </c>
      <c r="BZ69" s="205">
        <f t="shared" si="101"/>
        <v>1922.813381960967</v>
      </c>
      <c r="CA69" s="205">
        <f t="shared" si="101"/>
        <v>1907.9919790130527</v>
      </c>
      <c r="CB69" s="205">
        <f t="shared" si="101"/>
        <v>1893.1705760651384</v>
      </c>
      <c r="CC69" s="205">
        <f t="shared" si="101"/>
        <v>1878.3491731172239</v>
      </c>
      <c r="CD69" s="205">
        <f t="shared" si="101"/>
        <v>1863.5277701693096</v>
      </c>
      <c r="CE69" s="205">
        <f t="shared" si="101"/>
        <v>1848.7063672213953</v>
      </c>
      <c r="CF69" s="205">
        <f t="shared" si="101"/>
        <v>1833.8849642734808</v>
      </c>
      <c r="CG69" s="205">
        <f t="shared" si="101"/>
        <v>1819.0635613255665</v>
      </c>
      <c r="CH69" s="205">
        <f t="shared" si="101"/>
        <v>1804.2421583776522</v>
      </c>
      <c r="CI69" s="205">
        <f t="shared" si="101"/>
        <v>1718.5638930136574</v>
      </c>
      <c r="CJ69" s="205">
        <f t="shared" si="101"/>
        <v>1632.8856276496626</v>
      </c>
      <c r="CK69" s="205">
        <f t="shared" si="101"/>
        <v>1547.2073622856678</v>
      </c>
      <c r="CL69" s="205">
        <f t="shared" si="101"/>
        <v>1461.529096921673</v>
      </c>
      <c r="CM69" s="205">
        <f t="shared" si="101"/>
        <v>1375.8508315576782</v>
      </c>
      <c r="CN69" s="205">
        <f t="shared" si="101"/>
        <v>1290.1725661936837</v>
      </c>
      <c r="CO69" s="205">
        <f t="shared" si="101"/>
        <v>1204.4943008296889</v>
      </c>
      <c r="CP69" s="205">
        <f t="shared" si="101"/>
        <v>1118.8160354656941</v>
      </c>
      <c r="CQ69" s="205">
        <f t="shared" si="101"/>
        <v>1033.1377701016993</v>
      </c>
      <c r="CR69" s="205">
        <f t="shared" si="101"/>
        <v>947.45950473770449</v>
      </c>
      <c r="CS69" s="205">
        <f t="shared" si="101"/>
        <v>861.78123937370981</v>
      </c>
      <c r="CT69" s="205">
        <f t="shared" si="101"/>
        <v>776.10297400971513</v>
      </c>
      <c r="CU69" s="205">
        <f t="shared" si="101"/>
        <v>690.42470864572033</v>
      </c>
      <c r="CV69" s="205">
        <f t="shared" si="101"/>
        <v>604.74644328172553</v>
      </c>
      <c r="CW69" s="205">
        <f t="shared" si="101"/>
        <v>569.27231059972826</v>
      </c>
      <c r="CX69" s="205">
        <f t="shared" si="101"/>
        <v>584.00231059972828</v>
      </c>
      <c r="CY69" s="205">
        <f t="shared" si="101"/>
        <v>598.73231059972829</v>
      </c>
      <c r="CZ69" s="205">
        <f t="shared" si="101"/>
        <v>613.46231059972831</v>
      </c>
      <c r="DA69" s="205">
        <f t="shared" si="101"/>
        <v>628.19231059972822</v>
      </c>
    </row>
    <row r="70" spans="1:105" s="205" customFormat="1">
      <c r="A70" s="205" t="str">
        <f>Income!A85</f>
        <v>Cash transfer - official</v>
      </c>
      <c r="F70" s="205">
        <f t="shared" si="100"/>
        <v>15840</v>
      </c>
      <c r="G70" s="205">
        <f t="shared" si="100"/>
        <v>15840</v>
      </c>
      <c r="H70" s="205">
        <f t="shared" si="100"/>
        <v>15840</v>
      </c>
      <c r="I70" s="205">
        <f t="shared" si="100"/>
        <v>15840</v>
      </c>
      <c r="J70" s="205">
        <f t="shared" si="100"/>
        <v>15840</v>
      </c>
      <c r="K70" s="205">
        <f t="shared" si="100"/>
        <v>15840</v>
      </c>
      <c r="L70" s="205">
        <f t="shared" si="100"/>
        <v>15840</v>
      </c>
      <c r="M70" s="205">
        <f t="shared" si="100"/>
        <v>15840</v>
      </c>
      <c r="N70" s="205">
        <f t="shared" si="100"/>
        <v>15840</v>
      </c>
      <c r="O70" s="205">
        <f t="shared" si="100"/>
        <v>15840</v>
      </c>
      <c r="P70" s="205">
        <f t="shared" si="100"/>
        <v>15840</v>
      </c>
      <c r="Q70" s="205">
        <f t="shared" si="100"/>
        <v>15840</v>
      </c>
      <c r="R70" s="205">
        <f t="shared" si="100"/>
        <v>15840</v>
      </c>
      <c r="S70" s="205">
        <f t="shared" si="100"/>
        <v>15840</v>
      </c>
      <c r="T70" s="205">
        <f t="shared" si="100"/>
        <v>15840</v>
      </c>
      <c r="U70" s="205">
        <f t="shared" si="100"/>
        <v>16076.619718309859</v>
      </c>
      <c r="V70" s="205">
        <f t="shared" si="100"/>
        <v>16549.859154929578</v>
      </c>
      <c r="W70" s="205">
        <f t="shared" si="100"/>
        <v>17023.098591549297</v>
      </c>
      <c r="X70" s="205">
        <f t="shared" si="100"/>
        <v>17496.338028169015</v>
      </c>
      <c r="Y70" s="205">
        <f t="shared" si="100"/>
        <v>17969.577464788734</v>
      </c>
      <c r="Z70" s="205">
        <f t="shared" si="100"/>
        <v>18442.816901408452</v>
      </c>
      <c r="AA70" s="205">
        <f t="shared" si="100"/>
        <v>18916.056338028171</v>
      </c>
      <c r="AB70" s="205">
        <f t="shared" si="100"/>
        <v>19389.29577464789</v>
      </c>
      <c r="AC70" s="205">
        <f t="shared" si="100"/>
        <v>19862.535211267608</v>
      </c>
      <c r="AD70" s="205">
        <f t="shared" si="100"/>
        <v>20335.774647887323</v>
      </c>
      <c r="AE70" s="205">
        <f t="shared" si="100"/>
        <v>20809.014084507042</v>
      </c>
      <c r="AF70" s="205">
        <f t="shared" si="100"/>
        <v>21282.25352112676</v>
      </c>
      <c r="AG70" s="205">
        <f t="shared" si="100"/>
        <v>21755.492957746479</v>
      </c>
      <c r="AH70" s="205">
        <f t="shared" si="100"/>
        <v>22228.732394366198</v>
      </c>
      <c r="AI70" s="205">
        <f t="shared" si="100"/>
        <v>22701.971830985916</v>
      </c>
      <c r="AJ70" s="205">
        <f t="shared" si="100"/>
        <v>23175.211267605635</v>
      </c>
      <c r="AK70" s="205">
        <f t="shared" si="100"/>
        <v>23648.450704225354</v>
      </c>
      <c r="AL70" s="205">
        <f t="shared" si="100"/>
        <v>24121.690140845072</v>
      </c>
      <c r="AM70" s="205">
        <f t="shared" si="100"/>
        <v>24594.929577464791</v>
      </c>
      <c r="AN70" s="205">
        <f t="shared" si="100"/>
        <v>25068.169014084509</v>
      </c>
      <c r="AO70" s="205">
        <f t="shared" si="100"/>
        <v>25541.408450704228</v>
      </c>
      <c r="AP70" s="205">
        <f t="shared" si="100"/>
        <v>26014.647887323947</v>
      </c>
      <c r="AQ70" s="205">
        <f t="shared" si="100"/>
        <v>26487.887323943662</v>
      </c>
      <c r="AR70" s="205">
        <f t="shared" si="100"/>
        <v>26961.12676056338</v>
      </c>
      <c r="AS70" s="205">
        <f t="shared" si="100"/>
        <v>27434.366197183099</v>
      </c>
      <c r="AT70" s="205">
        <f t="shared" si="100"/>
        <v>27907.605633802817</v>
      </c>
      <c r="AU70" s="205">
        <f t="shared" si="100"/>
        <v>28380.845070422536</v>
      </c>
      <c r="AV70" s="205">
        <f t="shared" si="100"/>
        <v>28854.084507042255</v>
      </c>
      <c r="AW70" s="205">
        <f t="shared" si="100"/>
        <v>29327.323943661973</v>
      </c>
      <c r="AX70" s="205">
        <f t="shared" si="100"/>
        <v>29800.563380281688</v>
      </c>
      <c r="AY70" s="205">
        <f t="shared" si="100"/>
        <v>30273.802816901407</v>
      </c>
      <c r="AZ70" s="205">
        <f t="shared" si="100"/>
        <v>30747.042253521126</v>
      </c>
      <c r="BA70" s="205">
        <f t="shared" si="100"/>
        <v>31220.281690140844</v>
      </c>
      <c r="BB70" s="205">
        <f t="shared" si="100"/>
        <v>31693.521126760563</v>
      </c>
      <c r="BC70" s="205">
        <f t="shared" si="100"/>
        <v>32166.760563380281</v>
      </c>
      <c r="BD70" s="205">
        <f t="shared" si="100"/>
        <v>32640</v>
      </c>
      <c r="BE70" s="205">
        <f t="shared" si="100"/>
        <v>31872</v>
      </c>
      <c r="BF70" s="205">
        <f t="shared" si="100"/>
        <v>31104</v>
      </c>
      <c r="BG70" s="205">
        <f t="shared" si="100"/>
        <v>30336</v>
      </c>
      <c r="BH70" s="205">
        <f t="shared" si="100"/>
        <v>29568</v>
      </c>
      <c r="BI70" s="205">
        <f t="shared" si="100"/>
        <v>28800</v>
      </c>
      <c r="BJ70" s="205">
        <f t="shared" si="100"/>
        <v>28032</v>
      </c>
      <c r="BK70" s="205">
        <f t="shared" si="100"/>
        <v>27264</v>
      </c>
      <c r="BL70" s="205">
        <f t="shared" si="100"/>
        <v>26496</v>
      </c>
      <c r="BM70" s="205">
        <f t="shared" si="100"/>
        <v>25728</v>
      </c>
      <c r="BN70" s="205">
        <f t="shared" si="100"/>
        <v>24960</v>
      </c>
      <c r="BO70" s="205">
        <f t="shared" si="100"/>
        <v>24192</v>
      </c>
      <c r="BP70" s="205">
        <f t="shared" si="100"/>
        <v>23424</v>
      </c>
      <c r="BQ70" s="205">
        <f t="shared" si="100"/>
        <v>22656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21888</v>
      </c>
      <c r="BS70" s="205">
        <f t="shared" si="102"/>
        <v>21120</v>
      </c>
      <c r="BT70" s="205">
        <f t="shared" si="102"/>
        <v>20352</v>
      </c>
      <c r="BU70" s="205">
        <f t="shared" si="102"/>
        <v>19584</v>
      </c>
      <c r="BV70" s="205">
        <f t="shared" si="102"/>
        <v>18816</v>
      </c>
      <c r="BW70" s="205">
        <f t="shared" si="102"/>
        <v>18048</v>
      </c>
      <c r="BX70" s="205">
        <f t="shared" si="102"/>
        <v>17280</v>
      </c>
      <c r="BY70" s="205">
        <f t="shared" si="102"/>
        <v>16512</v>
      </c>
      <c r="BZ70" s="205">
        <f t="shared" si="102"/>
        <v>15744</v>
      </c>
      <c r="CA70" s="205">
        <f t="shared" si="102"/>
        <v>14976</v>
      </c>
      <c r="CB70" s="205">
        <f t="shared" si="102"/>
        <v>14208</v>
      </c>
      <c r="CC70" s="205">
        <f t="shared" si="102"/>
        <v>13440</v>
      </c>
      <c r="CD70" s="205">
        <f t="shared" si="102"/>
        <v>12672</v>
      </c>
      <c r="CE70" s="205">
        <f t="shared" si="102"/>
        <v>11904</v>
      </c>
      <c r="CF70" s="205">
        <f t="shared" si="102"/>
        <v>11136</v>
      </c>
      <c r="CG70" s="205">
        <f t="shared" si="102"/>
        <v>10368</v>
      </c>
      <c r="CH70" s="205">
        <f t="shared" si="102"/>
        <v>9600</v>
      </c>
      <c r="CI70" s="205">
        <f t="shared" si="102"/>
        <v>9864.8275862068967</v>
      </c>
      <c r="CJ70" s="205">
        <f t="shared" si="102"/>
        <v>10129.655172413793</v>
      </c>
      <c r="CK70" s="205">
        <f t="shared" si="102"/>
        <v>10394.48275862069</v>
      </c>
      <c r="CL70" s="205">
        <f t="shared" si="102"/>
        <v>10659.310344827587</v>
      </c>
      <c r="CM70" s="205">
        <f t="shared" si="102"/>
        <v>10924.137931034482</v>
      </c>
      <c r="CN70" s="205">
        <f t="shared" si="102"/>
        <v>11188.96551724138</v>
      </c>
      <c r="CO70" s="205">
        <f t="shared" si="102"/>
        <v>11453.793103448275</v>
      </c>
      <c r="CP70" s="205">
        <f t="shared" si="102"/>
        <v>11718.620689655172</v>
      </c>
      <c r="CQ70" s="205">
        <f t="shared" si="102"/>
        <v>11983.448275862069</v>
      </c>
      <c r="CR70" s="205">
        <f t="shared" si="102"/>
        <v>12248.275862068966</v>
      </c>
      <c r="CS70" s="205">
        <f t="shared" si="102"/>
        <v>12513.103448275862</v>
      </c>
      <c r="CT70" s="205">
        <f t="shared" si="102"/>
        <v>12777.931034482759</v>
      </c>
      <c r="CU70" s="205">
        <f t="shared" si="102"/>
        <v>13042.758620689656</v>
      </c>
      <c r="CV70" s="205">
        <f t="shared" si="102"/>
        <v>13307.586206896553</v>
      </c>
      <c r="CW70" s="205">
        <f t="shared" si="102"/>
        <v>12876.084999999999</v>
      </c>
      <c r="CX70" s="205">
        <f t="shared" si="102"/>
        <v>11748.255000000001</v>
      </c>
      <c r="CY70" s="205">
        <f t="shared" si="102"/>
        <v>10620.424999999999</v>
      </c>
      <c r="CZ70" s="205">
        <f t="shared" si="102"/>
        <v>9492.5950000000012</v>
      </c>
      <c r="DA70" s="205">
        <f t="shared" si="102"/>
        <v>8364.7649999999994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11.971830985915535</v>
      </c>
      <c r="V71" s="205">
        <f t="shared" si="103"/>
        <v>35.915492957746515</v>
      </c>
      <c r="W71" s="205">
        <f t="shared" si="103"/>
        <v>59.8591549295775</v>
      </c>
      <c r="X71" s="205">
        <f t="shared" si="103"/>
        <v>83.802816901408491</v>
      </c>
      <c r="Y71" s="205">
        <f t="shared" si="103"/>
        <v>107.74647887323947</v>
      </c>
      <c r="Z71" s="205">
        <f t="shared" si="103"/>
        <v>131.69014084507046</v>
      </c>
      <c r="AA71" s="205">
        <f t="shared" si="103"/>
        <v>155.63380281690144</v>
      </c>
      <c r="AB71" s="205">
        <f t="shared" si="103"/>
        <v>179.57746478873241</v>
      </c>
      <c r="AC71" s="205">
        <f t="shared" si="103"/>
        <v>203.52112676056342</v>
      </c>
      <c r="AD71" s="205">
        <f t="shared" si="103"/>
        <v>227.4647887323944</v>
      </c>
      <c r="AE71" s="205">
        <f t="shared" si="103"/>
        <v>251.40845070422537</v>
      </c>
      <c r="AF71" s="205">
        <f t="shared" si="103"/>
        <v>275.35211267605638</v>
      </c>
      <c r="AG71" s="205">
        <f t="shared" si="103"/>
        <v>299.29577464788736</v>
      </c>
      <c r="AH71" s="205">
        <f t="shared" si="103"/>
        <v>323.23943661971833</v>
      </c>
      <c r="AI71" s="205">
        <f t="shared" si="103"/>
        <v>347.18309859154931</v>
      </c>
      <c r="AJ71" s="205">
        <f t="shared" si="103"/>
        <v>371.12676056338029</v>
      </c>
      <c r="AK71" s="205">
        <f t="shared" si="103"/>
        <v>395.07042253521126</v>
      </c>
      <c r="AL71" s="205">
        <f t="shared" si="103"/>
        <v>419.01408450704224</v>
      </c>
      <c r="AM71" s="205">
        <f t="shared" si="103"/>
        <v>442.95774647887322</v>
      </c>
      <c r="AN71" s="205">
        <f t="shared" si="103"/>
        <v>466.9014084507042</v>
      </c>
      <c r="AO71" s="205">
        <f t="shared" si="103"/>
        <v>490.84507042253517</v>
      </c>
      <c r="AP71" s="205">
        <f t="shared" si="103"/>
        <v>514.78873239436621</v>
      </c>
      <c r="AQ71" s="205">
        <f t="shared" si="103"/>
        <v>538.73239436619713</v>
      </c>
      <c r="AR71" s="205">
        <f t="shared" si="103"/>
        <v>562.67605633802816</v>
      </c>
      <c r="AS71" s="205">
        <f t="shared" si="103"/>
        <v>586.61971830985908</v>
      </c>
      <c r="AT71" s="205">
        <f t="shared" si="103"/>
        <v>610.56338028169012</v>
      </c>
      <c r="AU71" s="205">
        <f t="shared" si="103"/>
        <v>634.50704225352104</v>
      </c>
      <c r="AV71" s="205">
        <f t="shared" si="103"/>
        <v>658.45070422535207</v>
      </c>
      <c r="AW71" s="205">
        <f t="shared" si="103"/>
        <v>682.3943661971831</v>
      </c>
      <c r="AX71" s="205">
        <f t="shared" si="103"/>
        <v>706.33802816901402</v>
      </c>
      <c r="AY71" s="205">
        <f t="shared" si="103"/>
        <v>730.28169014084506</v>
      </c>
      <c r="AZ71" s="205">
        <f t="shared" si="103"/>
        <v>754.22535211267598</v>
      </c>
      <c r="BA71" s="205">
        <f t="shared" si="103"/>
        <v>778.16901408450701</v>
      </c>
      <c r="BB71" s="205">
        <f t="shared" si="103"/>
        <v>802.11267605633793</v>
      </c>
      <c r="BC71" s="205">
        <f t="shared" si="103"/>
        <v>826.05633802816897</v>
      </c>
      <c r="BD71" s="205">
        <f t="shared" si="103"/>
        <v>849.99999999999989</v>
      </c>
      <c r="BE71" s="205">
        <f t="shared" si="103"/>
        <v>873.09523809523807</v>
      </c>
      <c r="BF71" s="205">
        <f t="shared" si="103"/>
        <v>896.19047619047615</v>
      </c>
      <c r="BG71" s="205">
        <f t="shared" si="103"/>
        <v>919.28571428571422</v>
      </c>
      <c r="BH71" s="205">
        <f t="shared" si="103"/>
        <v>942.38095238095229</v>
      </c>
      <c r="BI71" s="205">
        <f t="shared" si="103"/>
        <v>965.47619047619048</v>
      </c>
      <c r="BJ71" s="205">
        <f t="shared" si="103"/>
        <v>988.57142857142856</v>
      </c>
      <c r="BK71" s="205">
        <f t="shared" si="103"/>
        <v>1011.6666666666666</v>
      </c>
      <c r="BL71" s="205">
        <f t="shared" si="103"/>
        <v>1034.7619047619046</v>
      </c>
      <c r="BM71" s="205">
        <f t="shared" si="103"/>
        <v>1057.8571428571427</v>
      </c>
      <c r="BN71" s="205">
        <f t="shared" si="103"/>
        <v>1080.952380952381</v>
      </c>
      <c r="BO71" s="205">
        <f t="shared" si="103"/>
        <v>1104.047619047619</v>
      </c>
      <c r="BP71" s="205">
        <f t="shared" si="103"/>
        <v>1127.1428571428571</v>
      </c>
      <c r="BQ71" s="205">
        <f t="shared" si="103"/>
        <v>1150.2380952380952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1173.3333333333333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1196.4285714285713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1219.5238095238094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1242.6190476190475</v>
      </c>
      <c r="BV71" s="205">
        <f t="shared" si="104"/>
        <v>1265.7142857142856</v>
      </c>
      <c r="BW71" s="205">
        <f t="shared" si="104"/>
        <v>1288.8095238095236</v>
      </c>
      <c r="BX71" s="205">
        <f t="shared" si="104"/>
        <v>1311.9047619047617</v>
      </c>
      <c r="BY71" s="205">
        <f t="shared" si="104"/>
        <v>1334.9999999999998</v>
      </c>
      <c r="BZ71" s="205">
        <f t="shared" si="104"/>
        <v>1358.0952380952381</v>
      </c>
      <c r="CA71" s="205">
        <f t="shared" si="104"/>
        <v>1381.1904761904761</v>
      </c>
      <c r="CB71" s="205">
        <f t="shared" si="104"/>
        <v>1404.2857142857142</v>
      </c>
      <c r="CC71" s="205">
        <f t="shared" si="104"/>
        <v>1427.3809523809523</v>
      </c>
      <c r="CD71" s="205">
        <f t="shared" si="104"/>
        <v>1450.4761904761904</v>
      </c>
      <c r="CE71" s="205">
        <f t="shared" si="104"/>
        <v>1473.5714285714284</v>
      </c>
      <c r="CF71" s="205">
        <f t="shared" si="104"/>
        <v>1496.6666666666665</v>
      </c>
      <c r="CG71" s="205">
        <f t="shared" si="104"/>
        <v>1519.7619047619046</v>
      </c>
      <c r="CH71" s="205">
        <f t="shared" si="104"/>
        <v>1542.8571428571427</v>
      </c>
      <c r="CI71" s="205">
        <f t="shared" si="104"/>
        <v>2164.7290640394085</v>
      </c>
      <c r="CJ71" s="205">
        <f t="shared" si="104"/>
        <v>2786.6009852216748</v>
      </c>
      <c r="CK71" s="205">
        <f t="shared" si="104"/>
        <v>3408.4729064039407</v>
      </c>
      <c r="CL71" s="205">
        <f t="shared" si="104"/>
        <v>4030.3448275862065</v>
      </c>
      <c r="CM71" s="205">
        <f t="shared" si="104"/>
        <v>4652.2167487684728</v>
      </c>
      <c r="CN71" s="205">
        <f t="shared" si="104"/>
        <v>5274.0886699507391</v>
      </c>
      <c r="CO71" s="205">
        <f t="shared" si="104"/>
        <v>5895.9605911330036</v>
      </c>
      <c r="CP71" s="205">
        <f t="shared" si="104"/>
        <v>6517.8325123152699</v>
      </c>
      <c r="CQ71" s="205">
        <f t="shared" si="104"/>
        <v>7139.7044334975362</v>
      </c>
      <c r="CR71" s="205">
        <f t="shared" si="104"/>
        <v>7761.5763546798025</v>
      </c>
      <c r="CS71" s="205">
        <f t="shared" si="104"/>
        <v>8383.4482758620688</v>
      </c>
      <c r="CT71" s="205">
        <f t="shared" si="104"/>
        <v>9005.3201970443351</v>
      </c>
      <c r="CU71" s="205">
        <f t="shared" si="104"/>
        <v>9627.1921182265996</v>
      </c>
      <c r="CV71" s="205">
        <f t="shared" si="104"/>
        <v>10249.064039408866</v>
      </c>
      <c r="CW71" s="205">
        <f t="shared" si="104"/>
        <v>10708.165000000001</v>
      </c>
      <c r="CX71" s="205">
        <f t="shared" si="104"/>
        <v>11004.495000000001</v>
      </c>
      <c r="CY71" s="205">
        <f t="shared" si="104"/>
        <v>11300.825000000001</v>
      </c>
      <c r="CZ71" s="205">
        <f t="shared" si="104"/>
        <v>11597.155000000001</v>
      </c>
      <c r="DA71" s="205">
        <f t="shared" si="104"/>
        <v>11893.485000000001</v>
      </c>
    </row>
    <row r="72" spans="1:105" s="205" customFormat="1">
      <c r="A72" s="205" t="str">
        <f>Income!A88</f>
        <v>TOTAL</v>
      </c>
      <c r="F72" s="205">
        <f>SUM(F59:F71)</f>
        <v>32251.417180011798</v>
      </c>
      <c r="G72" s="205">
        <f t="shared" ref="G72:BR72" si="105">SUM(G59:G71)</f>
        <v>31911.157180011796</v>
      </c>
      <c r="H72" s="205">
        <f t="shared" si="105"/>
        <v>31570.897180011798</v>
      </c>
      <c r="I72" s="205">
        <f t="shared" si="105"/>
        <v>31230.637180011796</v>
      </c>
      <c r="J72" s="205">
        <f t="shared" si="105"/>
        <v>30890.377180011797</v>
      </c>
      <c r="K72" s="205">
        <f t="shared" si="105"/>
        <v>30550.117180011795</v>
      </c>
      <c r="L72" s="205">
        <f t="shared" si="105"/>
        <v>30209.857180011797</v>
      </c>
      <c r="M72" s="205">
        <f t="shared" si="105"/>
        <v>29869.597180011799</v>
      </c>
      <c r="N72" s="205">
        <f t="shared" si="105"/>
        <v>29529.337180011797</v>
      </c>
      <c r="O72" s="205">
        <f t="shared" si="105"/>
        <v>29189.077180011795</v>
      </c>
      <c r="P72" s="205">
        <f t="shared" si="105"/>
        <v>28848.817180011796</v>
      </c>
      <c r="Q72" s="205">
        <f t="shared" si="105"/>
        <v>28508.557180011798</v>
      </c>
      <c r="R72" s="205">
        <f t="shared" si="105"/>
        <v>28168.297180011796</v>
      </c>
      <c r="S72" s="205">
        <f t="shared" si="105"/>
        <v>27828.037180011797</v>
      </c>
      <c r="T72" s="205">
        <f t="shared" si="105"/>
        <v>27487.777180011799</v>
      </c>
      <c r="U72" s="205">
        <f t="shared" si="105"/>
        <v>27554.749183627144</v>
      </c>
      <c r="V72" s="205">
        <f t="shared" si="105"/>
        <v>28028.953190857839</v>
      </c>
      <c r="W72" s="205">
        <f t="shared" si="105"/>
        <v>28503.157198088538</v>
      </c>
      <c r="X72" s="205">
        <f t="shared" si="105"/>
        <v>28977.361205319237</v>
      </c>
      <c r="Y72" s="205">
        <f t="shared" si="105"/>
        <v>29451.565212549933</v>
      </c>
      <c r="Z72" s="205">
        <f t="shared" si="105"/>
        <v>29925.769219780632</v>
      </c>
      <c r="AA72" s="205">
        <f t="shared" si="105"/>
        <v>30399.973227011327</v>
      </c>
      <c r="AB72" s="205">
        <f t="shared" si="105"/>
        <v>30874.177234242026</v>
      </c>
      <c r="AC72" s="205">
        <f t="shared" si="105"/>
        <v>31348.381241472722</v>
      </c>
      <c r="AD72" s="205">
        <f t="shared" si="105"/>
        <v>31822.585248703417</v>
      </c>
      <c r="AE72" s="205">
        <f t="shared" si="105"/>
        <v>32296.789255934113</v>
      </c>
      <c r="AF72" s="205">
        <f t="shared" si="105"/>
        <v>32770.993263164812</v>
      </c>
      <c r="AG72" s="205">
        <f t="shared" si="105"/>
        <v>33245.197270395503</v>
      </c>
      <c r="AH72" s="205">
        <f t="shared" si="105"/>
        <v>33719.401277626202</v>
      </c>
      <c r="AI72" s="205">
        <f t="shared" si="105"/>
        <v>34193.605284856902</v>
      </c>
      <c r="AJ72" s="205">
        <f t="shared" si="105"/>
        <v>34667.809292087601</v>
      </c>
      <c r="AK72" s="205">
        <f t="shared" si="105"/>
        <v>35142.013299318292</v>
      </c>
      <c r="AL72" s="205">
        <f t="shared" si="105"/>
        <v>35616.217306548991</v>
      </c>
      <c r="AM72" s="205">
        <f t="shared" si="105"/>
        <v>36090.421313779691</v>
      </c>
      <c r="AN72" s="205">
        <f t="shared" si="105"/>
        <v>36564.62532101039</v>
      </c>
      <c r="AO72" s="205">
        <f t="shared" si="105"/>
        <v>37038.829328241081</v>
      </c>
      <c r="AP72" s="205">
        <f t="shared" si="105"/>
        <v>37513.03333547178</v>
      </c>
      <c r="AQ72" s="205">
        <f t="shared" si="105"/>
        <v>37987.237342702472</v>
      </c>
      <c r="AR72" s="205">
        <f t="shared" si="105"/>
        <v>38461.441349933171</v>
      </c>
      <c r="AS72" s="205">
        <f t="shared" si="105"/>
        <v>38935.645357163863</v>
      </c>
      <c r="AT72" s="205">
        <f t="shared" si="105"/>
        <v>39409.849364394562</v>
      </c>
      <c r="AU72" s="205">
        <f t="shared" si="105"/>
        <v>39884.053371625261</v>
      </c>
      <c r="AV72" s="205">
        <f t="shared" si="105"/>
        <v>40358.25737885596</v>
      </c>
      <c r="AW72" s="205">
        <f t="shared" si="105"/>
        <v>40832.461386086659</v>
      </c>
      <c r="AX72" s="205">
        <f t="shared" si="105"/>
        <v>41306.665393317344</v>
      </c>
      <c r="AY72" s="205">
        <f t="shared" si="105"/>
        <v>41780.869400548043</v>
      </c>
      <c r="AZ72" s="205">
        <f t="shared" si="105"/>
        <v>42255.073407778742</v>
      </c>
      <c r="BA72" s="205">
        <f t="shared" si="105"/>
        <v>42729.277415009441</v>
      </c>
      <c r="BB72" s="205">
        <f t="shared" si="105"/>
        <v>43203.481422240133</v>
      </c>
      <c r="BC72" s="205">
        <f t="shared" si="105"/>
        <v>43677.685429470832</v>
      </c>
      <c r="BD72" s="205">
        <f t="shared" si="105"/>
        <v>44151.889436701531</v>
      </c>
      <c r="BE72" s="205">
        <f t="shared" si="105"/>
        <v>47631.464114090639</v>
      </c>
      <c r="BF72" s="205">
        <f t="shared" si="105"/>
        <v>51111.038791479747</v>
      </c>
      <c r="BG72" s="205">
        <f t="shared" si="105"/>
        <v>54590.613468868869</v>
      </c>
      <c r="BH72" s="205">
        <f t="shared" si="105"/>
        <v>58070.188146257984</v>
      </c>
      <c r="BI72" s="205">
        <f t="shared" si="105"/>
        <v>61549.762823647092</v>
      </c>
      <c r="BJ72" s="205">
        <f t="shared" si="105"/>
        <v>65029.337501036207</v>
      </c>
      <c r="BK72" s="205">
        <f t="shared" si="105"/>
        <v>68508.912178425337</v>
      </c>
      <c r="BL72" s="205">
        <f t="shared" si="105"/>
        <v>71988.486855814437</v>
      </c>
      <c r="BM72" s="205">
        <f t="shared" si="105"/>
        <v>75468.061533203552</v>
      </c>
      <c r="BN72" s="205">
        <f t="shared" si="105"/>
        <v>78947.636210592653</v>
      </c>
      <c r="BO72" s="205">
        <f t="shared" si="105"/>
        <v>82427.210887981768</v>
      </c>
      <c r="BP72" s="205">
        <f t="shared" si="105"/>
        <v>85906.785565370883</v>
      </c>
      <c r="BQ72" s="205">
        <f t="shared" si="105"/>
        <v>89386.360242759998</v>
      </c>
      <c r="BR72" s="205">
        <f t="shared" si="105"/>
        <v>92865.934920149113</v>
      </c>
      <c r="BS72" s="205">
        <f t="shared" ref="BS72:DA72" si="106">SUM(BS59:BS71)</f>
        <v>96345.509597538214</v>
      </c>
      <c r="BT72" s="205">
        <f t="shared" si="106"/>
        <v>99825.084274927343</v>
      </c>
      <c r="BU72" s="205">
        <f t="shared" si="106"/>
        <v>103304.65895231646</v>
      </c>
      <c r="BV72" s="205">
        <f t="shared" si="106"/>
        <v>106784.23362970556</v>
      </c>
      <c r="BW72" s="205">
        <f t="shared" si="106"/>
        <v>110263.80830709467</v>
      </c>
      <c r="BX72" s="205">
        <f t="shared" si="106"/>
        <v>113743.38298448379</v>
      </c>
      <c r="BY72" s="205">
        <f t="shared" si="106"/>
        <v>117222.9576618729</v>
      </c>
      <c r="BZ72" s="205">
        <f t="shared" si="106"/>
        <v>120702.53233926202</v>
      </c>
      <c r="CA72" s="205">
        <f t="shared" si="106"/>
        <v>124182.10701665112</v>
      </c>
      <c r="CB72" s="205">
        <f t="shared" si="106"/>
        <v>127661.68169404025</v>
      </c>
      <c r="CC72" s="205">
        <f t="shared" si="106"/>
        <v>131141.25637142936</v>
      </c>
      <c r="CD72" s="205">
        <f t="shared" si="106"/>
        <v>134620.83104881845</v>
      </c>
      <c r="CE72" s="205">
        <f t="shared" si="106"/>
        <v>138100.40572620757</v>
      </c>
      <c r="CF72" s="205">
        <f t="shared" si="106"/>
        <v>141579.98040359668</v>
      </c>
      <c r="CG72" s="205">
        <f t="shared" si="106"/>
        <v>145059.5550809858</v>
      </c>
      <c r="CH72" s="205">
        <f t="shared" si="106"/>
        <v>148539.12975837491</v>
      </c>
      <c r="CI72" s="205">
        <f t="shared" si="106"/>
        <v>162317.005291168</v>
      </c>
      <c r="CJ72" s="205">
        <f t="shared" si="106"/>
        <v>176094.88082396108</v>
      </c>
      <c r="CK72" s="205">
        <f t="shared" si="106"/>
        <v>189872.75635675414</v>
      </c>
      <c r="CL72" s="205">
        <f t="shared" si="106"/>
        <v>203650.63188954719</v>
      </c>
      <c r="CM72" s="205">
        <f t="shared" si="106"/>
        <v>217428.50742234028</v>
      </c>
      <c r="CN72" s="205">
        <f t="shared" si="106"/>
        <v>231206.38295513333</v>
      </c>
      <c r="CO72" s="205">
        <f t="shared" si="106"/>
        <v>244984.25848792636</v>
      </c>
      <c r="CP72" s="205">
        <f t="shared" si="106"/>
        <v>258762.13402071944</v>
      </c>
      <c r="CQ72" s="205">
        <f t="shared" si="106"/>
        <v>272540.00955351256</v>
      </c>
      <c r="CR72" s="205">
        <f t="shared" si="106"/>
        <v>286317.88508630561</v>
      </c>
      <c r="CS72" s="205">
        <f t="shared" si="106"/>
        <v>300095.76061909873</v>
      </c>
      <c r="CT72" s="205">
        <f t="shared" si="106"/>
        <v>313873.63615189173</v>
      </c>
      <c r="CU72" s="205">
        <f t="shared" si="106"/>
        <v>327651.51168468484</v>
      </c>
      <c r="CV72" s="205">
        <f t="shared" si="106"/>
        <v>341429.38721747784</v>
      </c>
      <c r="CW72" s="205">
        <f t="shared" si="106"/>
        <v>353208.22548387438</v>
      </c>
      <c r="CX72" s="205">
        <f t="shared" si="106"/>
        <v>362988.02648387436</v>
      </c>
      <c r="CY72" s="205">
        <f t="shared" si="106"/>
        <v>372767.8274838744</v>
      </c>
      <c r="CZ72" s="205">
        <f t="shared" si="106"/>
        <v>382547.62848387437</v>
      </c>
      <c r="DA72" s="205">
        <f t="shared" si="106"/>
        <v>392327.42948387435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15.297742969728729</v>
      </c>
      <c r="D108" s="213">
        <f>BU42</f>
        <v>-11.911767498192221</v>
      </c>
      <c r="E108" s="213">
        <f>CR42</f>
        <v>-9.7397489131286452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52.197183098591559</v>
      </c>
      <c r="D109" s="213">
        <f t="shared" ref="D109:D120" si="108">BU43</f>
        <v>-29.461904761904783</v>
      </c>
      <c r="E109" s="213">
        <f t="shared" ref="E109:E120" si="109">CR43</f>
        <v>2293.6591133004927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6.7360516691308083</v>
      </c>
      <c r="D110" s="213">
        <f t="shared" si="108"/>
        <v>1.1387134964483019</v>
      </c>
      <c r="E110" s="213">
        <f t="shared" si="109"/>
        <v>50.964483030781373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180038.00615193127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7.4154573861187331E-2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136.59154929577466</v>
      </c>
      <c r="D112" s="213">
        <f t="shared" si="108"/>
        <v>169.79523809523809</v>
      </c>
      <c r="E112" s="213">
        <f t="shared" si="109"/>
        <v>616.35467980295562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2.6978706201570986</v>
      </c>
      <c r="D113" s="213">
        <f t="shared" si="108"/>
        <v>-4.5451513755148385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-131.26760563380282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4114.2857142857147</v>
      </c>
      <c r="E115" s="213">
        <f t="shared" si="109"/>
        <v>7377.3399014778315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-108.16901408450703</v>
      </c>
      <c r="D117" s="213">
        <f t="shared" si="108"/>
        <v>0</v>
      </c>
      <c r="E117" s="213">
        <f t="shared" si="109"/>
        <v>2648.2758620689656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2.9371307040744052</v>
      </c>
      <c r="D118" s="213">
        <f t="shared" si="108"/>
        <v>-14.82140294791437</v>
      </c>
      <c r="E118" s="213">
        <f t="shared" si="109"/>
        <v>-85.678265363994768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473.23943661971833</v>
      </c>
      <c r="D119" s="213">
        <f t="shared" si="108"/>
        <v>-768</v>
      </c>
      <c r="E119" s="213">
        <f t="shared" si="109"/>
        <v>264.82758620689657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23.943661971830984</v>
      </c>
      <c r="D120" s="213">
        <f t="shared" si="108"/>
        <v>23.095238095238088</v>
      </c>
      <c r="E120" s="213">
        <f t="shared" si="109"/>
        <v>621.87192118226596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2016-04-27T23:48:11Z</dcterms:modified>
  <cp:category/>
</cp:coreProperties>
</file>