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76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2" i="12" l="1"/>
  <c r="B80" i="12"/>
  <c r="B81" i="12"/>
  <c r="B83" i="12"/>
  <c r="B70" i="12"/>
  <c r="B29" i="12"/>
  <c r="C29" i="12"/>
  <c r="D29" i="12"/>
  <c r="B84" i="12"/>
  <c r="G37" i="12"/>
  <c r="H83" i="12"/>
  <c r="I83" i="12"/>
  <c r="I84" i="12"/>
  <c r="H84" i="12"/>
  <c r="B81" i="1"/>
  <c r="R22" i="12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79" i="12"/>
  <c r="B73" i="12"/>
  <c r="B72" i="12"/>
  <c r="B71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H91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H125" i="8"/>
  <c r="H126" i="8"/>
  <c r="H127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H126" i="7"/>
  <c r="H127" i="7"/>
  <c r="H91" i="12"/>
  <c r="B91" i="12"/>
  <c r="C91" i="12"/>
  <c r="D91" i="12"/>
  <c r="I91" i="12"/>
  <c r="G38" i="12"/>
  <c r="H92" i="12"/>
  <c r="B92" i="12"/>
  <c r="C92" i="12"/>
  <c r="D92" i="12"/>
  <c r="I92" i="12"/>
  <c r="G39" i="12"/>
  <c r="H93" i="12"/>
  <c r="B93" i="12"/>
  <c r="C93" i="12"/>
  <c r="D93" i="12"/>
  <c r="I93" i="12"/>
  <c r="G40" i="12"/>
  <c r="H94" i="12"/>
  <c r="B94" i="12"/>
  <c r="C94" i="12"/>
  <c r="D94" i="12"/>
  <c r="I94" i="12"/>
  <c r="G41" i="12"/>
  <c r="H95" i="12"/>
  <c r="B95" i="12"/>
  <c r="C95" i="12"/>
  <c r="D95" i="12"/>
  <c r="I95" i="12"/>
  <c r="G42" i="12"/>
  <c r="H96" i="12"/>
  <c r="B96" i="12"/>
  <c r="C96" i="12"/>
  <c r="D96" i="12"/>
  <c r="I96" i="12"/>
  <c r="G43" i="12"/>
  <c r="H97" i="12"/>
  <c r="B97" i="12"/>
  <c r="C97" i="12"/>
  <c r="D97" i="12"/>
  <c r="I97" i="12"/>
  <c r="G44" i="12"/>
  <c r="H98" i="12"/>
  <c r="B98" i="12"/>
  <c r="C98" i="12"/>
  <c r="D98" i="12"/>
  <c r="I98" i="12"/>
  <c r="G45" i="12"/>
  <c r="H99" i="12"/>
  <c r="B99" i="12"/>
  <c r="C99" i="12"/>
  <c r="D99" i="12"/>
  <c r="I99" i="12"/>
  <c r="G46" i="12"/>
  <c r="H100" i="12"/>
  <c r="B100" i="12"/>
  <c r="C100" i="12"/>
  <c r="D100" i="12"/>
  <c r="I100" i="12"/>
  <c r="G47" i="12"/>
  <c r="H101" i="12"/>
  <c r="B101" i="12"/>
  <c r="C101" i="12"/>
  <c r="D101" i="12"/>
  <c r="I101" i="12"/>
  <c r="G48" i="12"/>
  <c r="H102" i="12"/>
  <c r="B102" i="12"/>
  <c r="C102" i="12"/>
  <c r="D102" i="12"/>
  <c r="I102" i="12"/>
  <c r="G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128" i="7"/>
  <c r="K128" i="7"/>
  <c r="L128" i="7"/>
  <c r="B125" i="7"/>
  <c r="B126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5" i="12"/>
  <c r="B126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H124" i="1"/>
  <c r="H91" i="1"/>
  <c r="B83" i="1"/>
  <c r="B91" i="1"/>
  <c r="K91" i="1"/>
  <c r="L91" i="1"/>
  <c r="H92" i="1"/>
  <c r="B92" i="1"/>
  <c r="K92" i="1"/>
  <c r="L92" i="1"/>
  <c r="H93" i="1"/>
  <c r="B93" i="1"/>
  <c r="K93" i="1"/>
  <c r="L93" i="1"/>
  <c r="H94" i="1"/>
  <c r="B94" i="1"/>
  <c r="K94" i="1"/>
  <c r="L94" i="1"/>
  <c r="H95" i="1"/>
  <c r="B95" i="1"/>
  <c r="K95" i="1"/>
  <c r="L95" i="1"/>
  <c r="H96" i="1"/>
  <c r="B96" i="1"/>
  <c r="K96" i="1"/>
  <c r="L96" i="1"/>
  <c r="H97" i="1"/>
  <c r="B97" i="1"/>
  <c r="K97" i="1"/>
  <c r="L97" i="1"/>
  <c r="H98" i="1"/>
  <c r="B98" i="1"/>
  <c r="K98" i="1"/>
  <c r="L98" i="1"/>
  <c r="H99" i="1"/>
  <c r="B99" i="1"/>
  <c r="K99" i="1"/>
  <c r="L99" i="1"/>
  <c r="H100" i="1"/>
  <c r="B100" i="1"/>
  <c r="K100" i="1"/>
  <c r="L100" i="1"/>
  <c r="H101" i="1"/>
  <c r="B101" i="1"/>
  <c r="K101" i="1"/>
  <c r="L101" i="1"/>
  <c r="H102" i="1"/>
  <c r="B102" i="1"/>
  <c r="K102" i="1"/>
  <c r="L102" i="1"/>
  <c r="H103" i="1"/>
  <c r="B103" i="1"/>
  <c r="K103" i="1"/>
  <c r="L103" i="1"/>
  <c r="H104" i="1"/>
  <c r="B104" i="1"/>
  <c r="K104" i="1"/>
  <c r="L104" i="1"/>
  <c r="H105" i="1"/>
  <c r="B105" i="1"/>
  <c r="K105" i="1"/>
  <c r="L105" i="1"/>
  <c r="H106" i="1"/>
  <c r="B106" i="1"/>
  <c r="K106" i="1"/>
  <c r="L106" i="1"/>
  <c r="H107" i="1"/>
  <c r="B107" i="1"/>
  <c r="K107" i="1"/>
  <c r="L107" i="1"/>
  <c r="H108" i="1"/>
  <c r="B108" i="1"/>
  <c r="K108" i="1"/>
  <c r="L108" i="1"/>
  <c r="H109" i="1"/>
  <c r="B109" i="1"/>
  <c r="K109" i="1"/>
  <c r="L109" i="1"/>
  <c r="H110" i="1"/>
  <c r="B110" i="1"/>
  <c r="K110" i="1"/>
  <c r="L110" i="1"/>
  <c r="H111" i="1"/>
  <c r="B111" i="1"/>
  <c r="K111" i="1"/>
  <c r="L111" i="1"/>
  <c r="H112" i="1"/>
  <c r="B112" i="1"/>
  <c r="K112" i="1"/>
  <c r="L112" i="1"/>
  <c r="H113" i="1"/>
  <c r="B113" i="1"/>
  <c r="K113" i="1"/>
  <c r="L113" i="1"/>
  <c r="H114" i="1"/>
  <c r="B114" i="1"/>
  <c r="K114" i="1"/>
  <c r="L114" i="1"/>
  <c r="H115" i="1"/>
  <c r="B115" i="1"/>
  <c r="K115" i="1"/>
  <c r="L115" i="1"/>
  <c r="H116" i="1"/>
  <c r="B116" i="1"/>
  <c r="K116" i="1"/>
  <c r="L116" i="1"/>
  <c r="H117" i="1"/>
  <c r="B117" i="1"/>
  <c r="K117" i="1"/>
  <c r="L117" i="1"/>
  <c r="H118" i="1"/>
  <c r="B118" i="1"/>
  <c r="K118" i="1"/>
  <c r="L118" i="1"/>
  <c r="L119" i="1"/>
  <c r="B124" i="1"/>
  <c r="L124" i="1"/>
  <c r="H125" i="1"/>
  <c r="B125" i="1"/>
  <c r="L125" i="1"/>
  <c r="H126" i="1"/>
  <c r="B119" i="1"/>
  <c r="B128" i="1"/>
  <c r="K128" i="1"/>
  <c r="L128" i="1"/>
  <c r="B126" i="1"/>
  <c r="L126" i="1"/>
  <c r="H127" i="1"/>
  <c r="B127" i="1"/>
  <c r="L127" i="1"/>
  <c r="L130" i="1"/>
  <c r="L129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I119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R8" i="8"/>
  <c r="S8" i="8"/>
  <c r="I128" i="8"/>
  <c r="R9" i="8"/>
  <c r="S9" i="8"/>
  <c r="R10" i="8"/>
  <c r="S10" i="8"/>
  <c r="T10" i="8"/>
  <c r="R11" i="8"/>
  <c r="S11" i="8"/>
  <c r="R12" i="8"/>
  <c r="S12" i="8"/>
  <c r="M20" i="8"/>
  <c r="I131" i="8"/>
  <c r="J11" i="8"/>
  <c r="M11" i="8"/>
  <c r="J98" i="8"/>
  <c r="M98" i="8"/>
  <c r="M19" i="8"/>
  <c r="J107" i="8"/>
  <c r="M107" i="8"/>
  <c r="T12" i="8"/>
  <c r="R13" i="8"/>
  <c r="S13" i="8"/>
  <c r="M21" i="8"/>
  <c r="M22" i="8"/>
  <c r="R14" i="8"/>
  <c r="S14" i="8"/>
  <c r="R15" i="8"/>
  <c r="S15" i="8"/>
  <c r="R16" i="8"/>
  <c r="S16" i="8"/>
  <c r="R17" i="8"/>
  <c r="S17" i="8"/>
  <c r="R18" i="8"/>
  <c r="S18" i="8"/>
  <c r="R19" i="8"/>
  <c r="S19" i="8"/>
  <c r="M23" i="8"/>
  <c r="M24" i="8"/>
  <c r="T19" i="8"/>
  <c r="R20" i="8"/>
  <c r="S20" i="8"/>
  <c r="R21" i="8"/>
  <c r="S21" i="8"/>
  <c r="J106" i="8"/>
  <c r="M106" i="8"/>
  <c r="J115" i="8"/>
  <c r="M115" i="8"/>
  <c r="T21" i="8"/>
  <c r="R22" i="8"/>
  <c r="S22" i="8"/>
  <c r="H83" i="7"/>
  <c r="I83" i="7"/>
  <c r="I84" i="7"/>
  <c r="B84" i="7"/>
  <c r="H84" i="7"/>
  <c r="R8" i="7"/>
  <c r="S8" i="7"/>
  <c r="I128" i="7"/>
  <c r="R9" i="7"/>
  <c r="S9" i="7"/>
  <c r="R10" i="7"/>
  <c r="S10" i="7"/>
  <c r="T10" i="7"/>
  <c r="R11" i="7"/>
  <c r="S11" i="7"/>
  <c r="R12" i="7"/>
  <c r="S12" i="7"/>
  <c r="M20" i="7"/>
  <c r="I131" i="7"/>
  <c r="J11" i="7"/>
  <c r="M11" i="7"/>
  <c r="J98" i="7"/>
  <c r="M98" i="7"/>
  <c r="M19" i="7"/>
  <c r="J107" i="7"/>
  <c r="M107" i="7"/>
  <c r="T12" i="7"/>
  <c r="R13" i="7"/>
  <c r="S13" i="7"/>
  <c r="M21" i="7"/>
  <c r="M22" i="7"/>
  <c r="R14" i="7"/>
  <c r="S14" i="7"/>
  <c r="R15" i="7"/>
  <c r="S15" i="7"/>
  <c r="R16" i="7"/>
  <c r="S16" i="7"/>
  <c r="R17" i="7"/>
  <c r="S17" i="7"/>
  <c r="R18" i="7"/>
  <c r="S18" i="7"/>
  <c r="R19" i="7"/>
  <c r="S19" i="7"/>
  <c r="M23" i="7"/>
  <c r="M24" i="7"/>
  <c r="T19" i="7"/>
  <c r="R20" i="7"/>
  <c r="S20" i="7"/>
  <c r="R21" i="7"/>
  <c r="S21" i="7"/>
  <c r="J106" i="7"/>
  <c r="M106" i="7"/>
  <c r="J115" i="7"/>
  <c r="M115" i="7"/>
  <c r="T21" i="7"/>
  <c r="R22" i="7"/>
  <c r="S22" i="7"/>
  <c r="R8" i="12"/>
  <c r="S8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R9" i="12"/>
  <c r="S9" i="12"/>
  <c r="R10" i="12"/>
  <c r="S10" i="12"/>
  <c r="T10" i="12"/>
  <c r="R11" i="12"/>
  <c r="S11" i="12"/>
  <c r="R12" i="12"/>
  <c r="S12" i="12"/>
  <c r="M20" i="12"/>
  <c r="I131" i="12"/>
  <c r="J11" i="12"/>
  <c r="M11" i="12"/>
  <c r="J98" i="12"/>
  <c r="M98" i="12"/>
  <c r="M19" i="12"/>
  <c r="T12" i="12"/>
  <c r="R13" i="12"/>
  <c r="S13" i="12"/>
  <c r="M21" i="12"/>
  <c r="M22" i="12"/>
  <c r="R14" i="12"/>
  <c r="S14" i="12"/>
  <c r="R15" i="12"/>
  <c r="S15" i="12"/>
  <c r="J105" i="12"/>
  <c r="M105" i="12"/>
  <c r="T15" i="12"/>
  <c r="R16" i="12"/>
  <c r="S16" i="12"/>
  <c r="T16" i="12"/>
  <c r="R17" i="12"/>
  <c r="S17" i="12"/>
  <c r="J103" i="12"/>
  <c r="M103" i="12"/>
  <c r="T17" i="12"/>
  <c r="R18" i="12"/>
  <c r="S18" i="12"/>
  <c r="R19" i="12"/>
  <c r="S19" i="12"/>
  <c r="M23" i="12"/>
  <c r="M24" i="12"/>
  <c r="T19" i="12"/>
  <c r="R20" i="12"/>
  <c r="S20" i="12"/>
  <c r="J104" i="12"/>
  <c r="M104" i="12"/>
  <c r="T20" i="12"/>
  <c r="R21" i="12"/>
  <c r="S21" i="12"/>
  <c r="T21" i="12"/>
  <c r="S22" i="12"/>
  <c r="T22" i="12"/>
  <c r="M16" i="12"/>
  <c r="M17" i="12"/>
  <c r="M18" i="12"/>
  <c r="M25" i="12"/>
  <c r="S7" i="12"/>
  <c r="R7" i="12"/>
  <c r="M18" i="7"/>
  <c r="M25" i="7"/>
  <c r="S7" i="7"/>
  <c r="R7" i="7"/>
  <c r="M18" i="8"/>
  <c r="M25" i="8"/>
  <c r="S7" i="8"/>
  <c r="R7" i="8"/>
  <c r="T37" i="8"/>
  <c r="T36" i="8"/>
  <c r="T35" i="8"/>
  <c r="T34" i="8"/>
  <c r="T33" i="8"/>
  <c r="T27" i="7"/>
  <c r="S27" i="7"/>
  <c r="R27" i="7"/>
  <c r="T26" i="7"/>
  <c r="S26" i="7"/>
  <c r="R26" i="7"/>
  <c r="T25" i="7"/>
  <c r="S25" i="7"/>
  <c r="R25" i="7"/>
  <c r="T27" i="8"/>
  <c r="S27" i="8"/>
  <c r="R27" i="8"/>
  <c r="T26" i="8"/>
  <c r="S26" i="8"/>
  <c r="R26" i="8"/>
  <c r="T25" i="8"/>
  <c r="S25" i="8"/>
  <c r="R25" i="8"/>
  <c r="T27" i="12"/>
  <c r="S27" i="12"/>
  <c r="R27" i="12"/>
  <c r="T26" i="12"/>
  <c r="S26" i="12"/>
  <c r="R26" i="12"/>
  <c r="T25" i="12"/>
  <c r="S25" i="12"/>
  <c r="R25" i="12"/>
  <c r="T41" i="1"/>
  <c r="H83" i="1"/>
  <c r="I83" i="1"/>
  <c r="I84" i="1"/>
  <c r="B84" i="1"/>
  <c r="H84" i="1"/>
  <c r="S25" i="1"/>
  <c r="T25" i="1"/>
  <c r="S26" i="1"/>
  <c r="T26" i="1"/>
  <c r="S27" i="1"/>
  <c r="T27" i="1"/>
  <c r="R27" i="1"/>
  <c r="R26" i="1"/>
  <c r="R25" i="1"/>
  <c r="T38" i="1"/>
  <c r="T39" i="1"/>
  <c r="T40" i="1"/>
  <c r="T37" i="1"/>
  <c r="I127" i="8"/>
  <c r="I73" i="8"/>
  <c r="B32" i="8"/>
  <c r="I125" i="8"/>
  <c r="I71" i="8"/>
  <c r="I126" i="8"/>
  <c r="I72" i="8"/>
  <c r="S24" i="7"/>
  <c r="T24" i="7"/>
  <c r="R8" i="1"/>
  <c r="K6" i="1"/>
  <c r="K7" i="1"/>
  <c r="K8" i="1"/>
  <c r="R9" i="1"/>
  <c r="R10" i="1"/>
  <c r="R11" i="1"/>
  <c r="K20" i="1"/>
  <c r="K11" i="1"/>
  <c r="K19" i="1"/>
  <c r="R12" i="1"/>
  <c r="K21" i="1"/>
  <c r="K22" i="1"/>
  <c r="R13" i="1"/>
  <c r="R14" i="1"/>
  <c r="R15" i="1"/>
  <c r="R16" i="1"/>
  <c r="R17" i="1"/>
  <c r="K26" i="1"/>
  <c r="R18" i="1"/>
  <c r="K23" i="1"/>
  <c r="K24" i="1"/>
  <c r="R19" i="1"/>
  <c r="R20" i="1"/>
  <c r="R21" i="1"/>
  <c r="R22" i="1"/>
  <c r="S8" i="1"/>
  <c r="I128" i="1"/>
  <c r="L6" i="1"/>
  <c r="L7" i="1"/>
  <c r="L8" i="1"/>
  <c r="S9" i="1"/>
  <c r="S10" i="1"/>
  <c r="T10" i="1"/>
  <c r="S11" i="1"/>
  <c r="L20" i="1"/>
  <c r="L11" i="1"/>
  <c r="L19" i="1"/>
  <c r="S12" i="1"/>
  <c r="K30" i="1"/>
  <c r="L30" i="1"/>
  <c r="K9" i="1"/>
  <c r="L9" i="1"/>
  <c r="K10" i="1"/>
  <c r="L10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L32" i="1"/>
  <c r="K127" i="1"/>
  <c r="J33" i="1"/>
  <c r="J20" i="1"/>
  <c r="M20" i="1"/>
  <c r="I131" i="1"/>
  <c r="J11" i="1"/>
  <c r="M11" i="1"/>
  <c r="J98" i="1"/>
  <c r="M98" i="1"/>
  <c r="J19" i="1"/>
  <c r="M19" i="1"/>
  <c r="J107" i="1"/>
  <c r="M107" i="1"/>
  <c r="T12" i="1"/>
  <c r="S13" i="1"/>
  <c r="J21" i="1"/>
  <c r="M21" i="1"/>
  <c r="J22" i="1"/>
  <c r="M22" i="1"/>
  <c r="S14" i="1"/>
  <c r="S15" i="1"/>
  <c r="S16" i="1"/>
  <c r="S17" i="1"/>
  <c r="S18" i="1"/>
  <c r="S19" i="1"/>
  <c r="J23" i="1"/>
  <c r="M23" i="1"/>
  <c r="J24" i="1"/>
  <c r="M24" i="1"/>
  <c r="T19" i="1"/>
  <c r="S20" i="1"/>
  <c r="S21" i="1"/>
  <c r="J106" i="1"/>
  <c r="M106" i="1"/>
  <c r="J115" i="1"/>
  <c r="M115" i="1"/>
  <c r="T21" i="1"/>
  <c r="S22" i="1"/>
  <c r="J18" i="1"/>
  <c r="M18" i="1"/>
  <c r="J25" i="1"/>
  <c r="M25" i="1"/>
  <c r="S7" i="1"/>
  <c r="R7" i="1"/>
  <c r="R24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R24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T24" i="12"/>
  <c r="S24" i="12"/>
  <c r="R24" i="12"/>
  <c r="T24" i="1"/>
  <c r="S24" i="1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R23" i="8"/>
  <c r="E88" i="9"/>
  <c r="E101" i="9"/>
  <c r="D92" i="9"/>
  <c r="R23" i="7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T24" i="8"/>
  <c r="I89" i="9"/>
  <c r="H89" i="9"/>
  <c r="G89" i="9"/>
  <c r="F89" i="9"/>
  <c r="R24" i="8"/>
  <c r="E89" i="9"/>
  <c r="E98" i="9"/>
  <c r="D89" i="9"/>
  <c r="D98" i="9"/>
  <c r="C89" i="9"/>
  <c r="C98" i="9"/>
  <c r="B89" i="9"/>
  <c r="B98" i="9"/>
  <c r="S23" i="1"/>
  <c r="S33" i="1"/>
  <c r="R33" i="1"/>
  <c r="S32" i="1"/>
  <c r="R32" i="1"/>
  <c r="S31" i="1"/>
  <c r="R31" i="1"/>
  <c r="S30" i="1"/>
  <c r="R30" i="1"/>
  <c r="S23" i="12"/>
  <c r="S33" i="12"/>
  <c r="R3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S24" i="8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J17" i="7"/>
  <c r="M17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Y8" i="7"/>
  <c r="AA8" i="7"/>
  <c r="Y9" i="7"/>
  <c r="AA9" i="7"/>
  <c r="Y10" i="7"/>
  <c r="AA10" i="7"/>
  <c r="Y11" i="7"/>
  <c r="AA11" i="7"/>
  <c r="J91" i="7"/>
  <c r="J92" i="7"/>
  <c r="J93" i="7"/>
  <c r="J94" i="7"/>
  <c r="J95" i="7"/>
  <c r="J96" i="7"/>
  <c r="J97" i="7"/>
  <c r="J99" i="7"/>
  <c r="J100" i="7"/>
  <c r="J101" i="7"/>
  <c r="J102" i="7"/>
  <c r="J103" i="7"/>
  <c r="J104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30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J31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J17" i="8"/>
  <c r="M17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1" i="8"/>
  <c r="J92" i="8"/>
  <c r="J93" i="8"/>
  <c r="J94" i="8"/>
  <c r="J95" i="8"/>
  <c r="J96" i="8"/>
  <c r="J97" i="8"/>
  <c r="J99" i="8"/>
  <c r="J100" i="8"/>
  <c r="J101" i="8"/>
  <c r="J102" i="8"/>
  <c r="J103" i="8"/>
  <c r="J104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30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J31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J17" i="1"/>
  <c r="M17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J7" i="1"/>
  <c r="M7" i="1"/>
  <c r="Y7" i="1"/>
  <c r="J8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J9" i="1"/>
  <c r="M9" i="1"/>
  <c r="J10" i="1"/>
  <c r="M10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30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J31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J10" i="12"/>
  <c r="M10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1" i="12"/>
  <c r="J92" i="12"/>
  <c r="J93" i="12"/>
  <c r="J94" i="12"/>
  <c r="J95" i="12"/>
  <c r="J96" i="12"/>
  <c r="J97" i="12"/>
  <c r="J99" i="12"/>
  <c r="J100" i="12"/>
  <c r="J101" i="12"/>
  <c r="J102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30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J31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T7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T9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04" i="8"/>
  <c r="M114" i="8"/>
  <c r="T20" i="8"/>
  <c r="I85" i="9"/>
  <c r="M99" i="8"/>
  <c r="M100" i="8"/>
  <c r="M101" i="8"/>
  <c r="M108" i="8"/>
  <c r="M110" i="8"/>
  <c r="T13" i="8"/>
  <c r="I78" i="9"/>
  <c r="M103" i="8"/>
  <c r="M113" i="8"/>
  <c r="T17" i="8"/>
  <c r="I82" i="9"/>
  <c r="M105" i="8"/>
  <c r="M102" i="8"/>
  <c r="M111" i="8"/>
  <c r="T14" i="8"/>
  <c r="I79" i="9"/>
  <c r="AH11" i="8"/>
  <c r="M94" i="8"/>
  <c r="M95" i="8"/>
  <c r="M96" i="8"/>
  <c r="M97" i="8"/>
  <c r="M91" i="8"/>
  <c r="M92" i="8"/>
  <c r="M93" i="8"/>
  <c r="M112" i="8"/>
  <c r="M116" i="8"/>
  <c r="M117" i="8"/>
  <c r="M118" i="8"/>
  <c r="T8" i="8"/>
  <c r="I73" i="9"/>
  <c r="T18" i="8"/>
  <c r="I83" i="9"/>
  <c r="T11" i="8"/>
  <c r="I76" i="9"/>
  <c r="T15" i="8"/>
  <c r="I80" i="9"/>
  <c r="T16" i="8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2" i="12"/>
  <c r="T14" i="12"/>
  <c r="F79" i="9"/>
  <c r="M94" i="12"/>
  <c r="M95" i="12"/>
  <c r="M96" i="12"/>
  <c r="M97" i="12"/>
  <c r="M91" i="12"/>
  <c r="M92" i="12"/>
  <c r="M93" i="12"/>
  <c r="M99" i="12"/>
  <c r="M100" i="12"/>
  <c r="M101" i="12"/>
  <c r="T8" i="12"/>
  <c r="F73" i="9"/>
  <c r="AI16" i="7"/>
  <c r="AI6" i="1"/>
  <c r="AI12" i="12"/>
  <c r="T18" i="12"/>
  <c r="F83" i="9"/>
  <c r="T9" i="12"/>
  <c r="F74" i="9"/>
  <c r="T9" i="7"/>
  <c r="H74" i="9"/>
  <c r="T18" i="7"/>
  <c r="H83" i="9"/>
  <c r="M119" i="12"/>
  <c r="AI14" i="12"/>
  <c r="AI14" i="7"/>
  <c r="AI28" i="12"/>
  <c r="AI17" i="7"/>
  <c r="J65" i="7"/>
  <c r="T7" i="12"/>
  <c r="F72" i="9"/>
  <c r="AI26" i="7"/>
  <c r="AI29" i="7"/>
  <c r="AI28" i="7"/>
  <c r="AI27" i="7"/>
  <c r="M91" i="7"/>
  <c r="M92" i="7"/>
  <c r="M93" i="7"/>
  <c r="M94" i="7"/>
  <c r="T11" i="7"/>
  <c r="H76" i="9"/>
  <c r="M105" i="7"/>
  <c r="M102" i="7"/>
  <c r="M111" i="7"/>
  <c r="T14" i="7"/>
  <c r="H79" i="9"/>
  <c r="T11" i="12"/>
  <c r="F76" i="9"/>
  <c r="AI26" i="12"/>
  <c r="M128" i="7"/>
  <c r="J76" i="1"/>
  <c r="AI13" i="12"/>
  <c r="T7" i="7"/>
  <c r="H72" i="9"/>
  <c r="AI15" i="12"/>
  <c r="AI15" i="7"/>
  <c r="AI12" i="7"/>
  <c r="AI13" i="7"/>
  <c r="N31" i="7"/>
  <c r="M119" i="7"/>
  <c r="AI27" i="12"/>
  <c r="J65" i="12"/>
  <c r="M104" i="7"/>
  <c r="M99" i="7"/>
  <c r="M100" i="7"/>
  <c r="M101" i="7"/>
  <c r="M108" i="7"/>
  <c r="M109" i="7"/>
  <c r="M110" i="7"/>
  <c r="T13" i="7"/>
  <c r="H78" i="9"/>
  <c r="M95" i="7"/>
  <c r="M96" i="7"/>
  <c r="M97" i="7"/>
  <c r="M103" i="7"/>
  <c r="M112" i="7"/>
  <c r="M113" i="7"/>
  <c r="M114" i="7"/>
  <c r="M116" i="7"/>
  <c r="M117" i="7"/>
  <c r="M118" i="7"/>
  <c r="T8" i="7"/>
  <c r="H73" i="9"/>
  <c r="T13" i="12"/>
  <c r="F78" i="9"/>
  <c r="M94" i="1"/>
  <c r="M95" i="1"/>
  <c r="M96" i="1"/>
  <c r="M97" i="1"/>
  <c r="M91" i="1"/>
  <c r="M92" i="1"/>
  <c r="M93" i="1"/>
  <c r="M99" i="1"/>
  <c r="M100" i="1"/>
  <c r="M101" i="1"/>
  <c r="M102" i="1"/>
  <c r="M103" i="1"/>
  <c r="M104" i="1"/>
  <c r="M105" i="1"/>
  <c r="M108" i="1"/>
  <c r="M109" i="1"/>
  <c r="M110" i="1"/>
  <c r="M111" i="1"/>
  <c r="M112" i="1"/>
  <c r="M113" i="1"/>
  <c r="M114" i="1"/>
  <c r="M116" i="1"/>
  <c r="M117" i="1"/>
  <c r="M118" i="1"/>
  <c r="T8" i="1"/>
  <c r="G73" i="9"/>
  <c r="AI17" i="1"/>
  <c r="J65" i="1"/>
  <c r="AI27" i="1"/>
  <c r="AI26" i="1"/>
  <c r="N31" i="1"/>
  <c r="L131" i="8"/>
  <c r="L77" i="8"/>
  <c r="AI13" i="1"/>
  <c r="AI12" i="1"/>
  <c r="AI29" i="12"/>
  <c r="T20" i="7"/>
  <c r="H85" i="9"/>
  <c r="M119" i="1"/>
  <c r="T17" i="7"/>
  <c r="H82" i="9"/>
  <c r="AI29" i="1"/>
  <c r="AI14" i="1"/>
  <c r="T14" i="1"/>
  <c r="G79" i="9"/>
  <c r="AI15" i="1"/>
  <c r="T9" i="1"/>
  <c r="G74" i="9"/>
  <c r="T16" i="7"/>
  <c r="H81" i="9"/>
  <c r="T15" i="7"/>
  <c r="H80" i="9"/>
  <c r="T13" i="1"/>
  <c r="G78" i="9"/>
  <c r="AI28" i="1"/>
  <c r="T7" i="1"/>
  <c r="G72" i="9"/>
  <c r="T11" i="1"/>
  <c r="G76" i="9"/>
  <c r="T18" i="1"/>
  <c r="G83" i="9"/>
  <c r="L131" i="12"/>
  <c r="L77" i="12"/>
  <c r="AI16" i="1"/>
  <c r="T15" i="1"/>
  <c r="G80" i="9"/>
  <c r="L131" i="7"/>
  <c r="L77" i="7"/>
  <c r="T20" i="1"/>
  <c r="G85" i="9"/>
  <c r="T16" i="1"/>
  <c r="G81" i="9"/>
  <c r="T17" i="1"/>
  <c r="G82" i="9"/>
  <c r="L131" i="1"/>
  <c r="L77" i="1"/>
  <c r="I77" i="8"/>
  <c r="T22" i="8"/>
  <c r="I87" i="9"/>
  <c r="I77" i="12"/>
  <c r="T22" i="7"/>
  <c r="H87" i="9"/>
  <c r="I77" i="1"/>
  <c r="I77" i="7"/>
  <c r="T22" i="1"/>
  <c r="G87" i="9"/>
  <c r="M125" i="8"/>
  <c r="M125" i="7"/>
  <c r="T23" i="12"/>
  <c r="T30" i="12"/>
  <c r="T32" i="12"/>
  <c r="T33" i="12"/>
  <c r="T23" i="1"/>
  <c r="T30" i="1"/>
  <c r="T31" i="1"/>
  <c r="T32" i="1"/>
  <c r="T3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T31" i="12"/>
  <c r="U31" i="12"/>
  <c r="T36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<sst xmlns="http://schemas.openxmlformats.org/spreadsheetml/2006/main" count="787" uniqueCount="146">
  <si>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</si>
  <si>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</si>
  <si>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</si>
  <si>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</si>
  <si>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</si>
  <si>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</si>
  <si>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</si>
  <si>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</si>
  <si>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</si>
  <si>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</si>
  <si>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</si>
  <si>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</si>
  <si>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</si>
  <si>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</si>
  <si>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</si>
  <si>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</si>
  <si>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</si>
  <si>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</si>
  <si>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</si>
  <si>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</si>
  <si>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</si>
  <si>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</si>
  <si>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</si>
  <si>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</si>
  <si>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</si>
  <si>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</si>
  <si>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</si>
  <si>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</si>
  <si>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</si>
  <si>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</si>
  <si>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</si>
  <si>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</si>
  <si>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</si>
  <si>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</si>
  <si>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</si>
  <si>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</si>
  <si>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</si>
  <si>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</si>
  <si>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</si>
  <si>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</si>
  <si>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</si>
  <si>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</si>
  <si>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</si>
  <si>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</si>
  <si>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</si>
  <si>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</si>
  <si>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</si>
  <si>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</si>
  <si>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</si>
  <si>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</si>
  <si>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</si>
  <si>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</si>
  <si>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</si>
  <si>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</si>
  <si>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</si>
  <si>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</si>
  <si>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</si>
  <si>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</si>
  <si>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</si>
  <si>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</si>
  <si>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</si>
  <si>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</si>
  <si>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</si>
  <si>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</si>
  <si>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</si>
  <si>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</si>
  <si>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</si>
  <si>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</si>
  <si>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</si>
  <si>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</si>
  <si>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</si>
  <si>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</si>
  <si>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</si>
  <si>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</si>
  <si>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</si>
  <si>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</si>
  <si>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</si>
  <si>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</si>
  <si>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</si>
  <si>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</si>
  <si>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</si>
  <si>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</si>
  <si>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</si>
  <si>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</si>
  <si>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</si>
  <si>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</si>
  <si>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</si>
  <si>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</si>
  <si>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</si>
  <si>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</si>
  <si>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</si>
  <si>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</si>
  <si>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</si>
  <si>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</si>
  <si>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</si>
  <si>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</si>
  <si>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</si>
  <si>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</si>
  <si>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</si>
  <si>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</si>
  <si>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</si>
  <si>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</si>
  <si>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</si>
  <si>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</si>
  <si>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</si>
  <si>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</si>
  <si>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</si>
  <si>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</si>
  <si>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</si>
  <si>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</si>
  <si>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</si>
  <si>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</si>
  <si>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</si>
  <si>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</si>
  <si>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</si>
  <si>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</si>
  <si>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</si>
  <si>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</si>
  <si>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</si>
  <si>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</si>
  <si>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</si>
  <si>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</si>
  <si>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</si>
  <si>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</si>
  <si>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</si>
  <si>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</si>
  <si>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</si>
  <si>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</si>
  <si>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</si>
  <si>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</si>
  <si>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</si>
  <si>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</si>
  <si>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</si>
  <si>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</si>
  <si>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</si>
  <si>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</si>
  <si>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</si>
  <si>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</si>
  <si>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</si>
  <si>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</si>
  <si>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</si>
  <si>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</si>
  <si>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</si>
  <si>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</si>
  <si>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</si>
  <si>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LBPL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</si>
</sst>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2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10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  <cellStyle name="Percent" xfId="6" builtinId="5"/>
    <cellStyle name="Total" xfId="7" builtinId="25" customBuiltin="1"/>
  </cellStyles>
  <dxfs count="52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0.0281600249066002</c:v>
                </c:pt>
                <c:pt idx="1">
                  <c:v>0.0281600249066002</c:v>
                </c:pt>
                <c:pt idx="2" formatCode="0.0%">
                  <c:v>0.0281600249066002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0.0261716025840598</c:v>
                </c:pt>
                <c:pt idx="1">
                  <c:v>0.0261716025840598</c:v>
                </c:pt>
                <c:pt idx="2" formatCode="0.0%">
                  <c:v>0.0261716025840598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0.204052731164384</c:v>
                </c:pt>
                <c:pt idx="1">
                  <c:v>0.204052731164384</c:v>
                </c:pt>
                <c:pt idx="2" formatCode="0.0%">
                  <c:v>0.204052731164384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0.0408740912204234</c:v>
                </c:pt>
                <c:pt idx="1">
                  <c:v>0.0408740912204234</c:v>
                </c:pt>
                <c:pt idx="2" formatCode="0.0%">
                  <c:v>0.0408740912204234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%">
                  <c:v>0.00074950498132005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0.0138088146014944</c:v>
                </c:pt>
                <c:pt idx="1">
                  <c:v>0.0138088146014944</c:v>
                </c:pt>
                <c:pt idx="2" formatCode="0.0%">
                  <c:v>0.0138088146014944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0.0154074564134496</c:v>
                </c:pt>
                <c:pt idx="1">
                  <c:v>0.0154074564134496</c:v>
                </c:pt>
                <c:pt idx="2" formatCode="0.0%">
                  <c:v>0.0154074564134496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0.0471699330635118</c:v>
                </c:pt>
                <c:pt idx="1">
                  <c:v>0.0471699330635118</c:v>
                </c:pt>
                <c:pt idx="2" formatCode="0.0%">
                  <c:v>0.0342055865077894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0.00113830946450809</c:v>
                </c:pt>
                <c:pt idx="1">
                  <c:v>0.00113830946450809</c:v>
                </c:pt>
                <c:pt idx="2" formatCode="0.0%">
                  <c:v>0.00113830946450809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-0.00275361612702366</c:v>
                </c:pt>
                <c:pt idx="1">
                  <c:v>-0.00275361612702366</c:v>
                </c:pt>
                <c:pt idx="2" formatCode="0.0%">
                  <c:v>-0.00275361612702366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-0.00343554297031402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0.0497117325653798</c:v>
                </c:pt>
                <c:pt idx="1">
                  <c:v>0.0497117325653798</c:v>
                </c:pt>
                <c:pt idx="2" formatCode="0.0%">
                  <c:v>0.0531274684325222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0.0676509713574097</c:v>
                </c:pt>
                <c:pt idx="1">
                  <c:v>0.0676509713574097</c:v>
                </c:pt>
                <c:pt idx="2" formatCode="0.0%">
                  <c:v>0.072299327739047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0.310491562920299</c:v>
                </c:pt>
                <c:pt idx="1">
                  <c:v>0.310491562920299</c:v>
                </c:pt>
                <c:pt idx="2" formatCode="0.0%">
                  <c:v>0.29838089246644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0.394278724782067</c:v>
                </c:pt>
                <c:pt idx="1">
                  <c:v>0.394278724782067</c:v>
                </c:pt>
                <c:pt idx="2" formatCode="0.0%">
                  <c:v>0.414725192513183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1058680"/>
        <c:axId val="1871061976"/>
      </c:barChart>
      <c:catAx>
        <c:axId val="187105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1061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1061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1058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0.151212943827992</c:v>
                </c:pt>
                <c:pt idx="1">
                  <c:v>0.151212943827992</c:v>
                </c:pt>
                <c:pt idx="2">
                  <c:v>0.154591771710324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0.0151212943827992</c:v>
                </c:pt>
                <c:pt idx="1">
                  <c:v>0.0151212943827992</c:v>
                </c:pt>
                <c:pt idx="2">
                  <c:v>0.0149764874735563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0.00105849060679594</c:v>
                </c:pt>
                <c:pt idx="1">
                  <c:v>0.00105849060679594</c:v>
                </c:pt>
                <c:pt idx="2">
                  <c:v>0.00105849060679594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0.00591890665840996</c:v>
                </c:pt>
                <c:pt idx="1">
                  <c:v>0.00591890665840996</c:v>
                </c:pt>
                <c:pt idx="2">
                  <c:v>0.00611729212407264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0.0028802465491046</c:v>
                </c:pt>
                <c:pt idx="1">
                  <c:v>0.0028802465491046</c:v>
                </c:pt>
                <c:pt idx="2">
                  <c:v>0.00297678448859983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0.00756064719139958</c:v>
                </c:pt>
                <c:pt idx="1">
                  <c:v>0.00756064719139958</c:v>
                </c:pt>
                <c:pt idx="2">
                  <c:v>0.00756064719139958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0.00403234516874644</c:v>
                </c:pt>
                <c:pt idx="1">
                  <c:v>0.00403234516874644</c:v>
                </c:pt>
                <c:pt idx="2">
                  <c:v>0.00416749828403976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0.00540046227957113</c:v>
                </c:pt>
                <c:pt idx="1">
                  <c:v>0.00540046227957113</c:v>
                </c:pt>
                <c:pt idx="2">
                  <c:v>0.00558147091612467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0.0126010786523326</c:v>
                </c:pt>
                <c:pt idx="1">
                  <c:v>0.0126010786523326</c:v>
                </c:pt>
                <c:pt idx="2">
                  <c:v>0.0130234321376242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0.00180015409319038</c:v>
                </c:pt>
                <c:pt idx="1">
                  <c:v>0.00180015409319038</c:v>
                </c:pt>
                <c:pt idx="2">
                  <c:v>0.00186049030537489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0.00201617258437322</c:v>
                </c:pt>
                <c:pt idx="1">
                  <c:v>0.00201617258437322</c:v>
                </c:pt>
                <c:pt idx="2">
                  <c:v>0.00208374914201988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0.000720061637276151</c:v>
                </c:pt>
                <c:pt idx="1">
                  <c:v>0.000720061637276151</c:v>
                </c:pt>
                <c:pt idx="2">
                  <c:v>0.000720061637276151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0.000633654240803013</c:v>
                </c:pt>
                <c:pt idx="1">
                  <c:v>0.000633654240803013</c:v>
                </c:pt>
                <c:pt idx="2">
                  <c:v>0.000633654240803013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0.00100808629218661</c:v>
                </c:pt>
                <c:pt idx="1">
                  <c:v>0.00100808629218661</c:v>
                </c:pt>
                <c:pt idx="2">
                  <c:v>0.00100808629218661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0.734462870021674</c:v>
                </c:pt>
                <c:pt idx="1">
                  <c:v>0.734462870021674</c:v>
                </c:pt>
                <c:pt idx="2">
                  <c:v>0.734462870021674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0.0535725858133456</c:v>
                </c:pt>
                <c:pt idx="1">
                  <c:v>0.0535725858133456</c:v>
                </c:pt>
                <c:pt idx="2">
                  <c:v>0.0535725858133456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975800"/>
        <c:axId val="1789971640"/>
      </c:barChart>
      <c:catAx>
        <c:axId val="178997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971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971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975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0.103929397296104</c:v>
                </c:pt>
                <c:pt idx="1">
                  <c:v>0.103929397296104</c:v>
                </c:pt>
                <c:pt idx="2">
                  <c:v>0.103335366074238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0.0259823493240259</c:v>
                </c:pt>
                <c:pt idx="1">
                  <c:v>0.0259823493240259</c:v>
                </c:pt>
                <c:pt idx="2">
                  <c:v>0.0257595876158262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0.000121250963512121</c:v>
                </c:pt>
                <c:pt idx="1">
                  <c:v>0.000121250963512121</c:v>
                </c:pt>
                <c:pt idx="2">
                  <c:v>0.000121250963512121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0.0212189186146211</c:v>
                </c:pt>
                <c:pt idx="1">
                  <c:v>0.0212189186146211</c:v>
                </c:pt>
                <c:pt idx="2">
                  <c:v>0.0219466068614066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0.0121250963512121</c:v>
                </c:pt>
                <c:pt idx="1">
                  <c:v>0.0121250963512121</c:v>
                </c:pt>
                <c:pt idx="2">
                  <c:v>0.0121250963512121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0.0155894095944155</c:v>
                </c:pt>
                <c:pt idx="1">
                  <c:v>0.0155894095944155</c:v>
                </c:pt>
                <c:pt idx="2">
                  <c:v>0.0161240376940946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0.0168885270606168</c:v>
                </c:pt>
                <c:pt idx="1">
                  <c:v>0.0168885270606168</c:v>
                </c:pt>
                <c:pt idx="2">
                  <c:v>0.0174677075019359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0.0181876445268181</c:v>
                </c:pt>
                <c:pt idx="1">
                  <c:v>0.0181876445268181</c:v>
                </c:pt>
                <c:pt idx="2">
                  <c:v>0.0188113773097771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0.00259823493240259</c:v>
                </c:pt>
                <c:pt idx="1">
                  <c:v>0.00259823493240259</c:v>
                </c:pt>
                <c:pt idx="2">
                  <c:v>0.00268733961568244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0.013095104059309</c:v>
                </c:pt>
                <c:pt idx="1">
                  <c:v>0.013095104059309</c:v>
                </c:pt>
                <c:pt idx="2">
                  <c:v>0.013095104059309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0.00802854594112399</c:v>
                </c:pt>
                <c:pt idx="1">
                  <c:v>0.00802854594112399</c:v>
                </c:pt>
                <c:pt idx="2">
                  <c:v>0.00802854594112399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0.00207858794592207</c:v>
                </c:pt>
                <c:pt idx="1">
                  <c:v>0.00207858794592207</c:v>
                </c:pt>
                <c:pt idx="2">
                  <c:v>0.00207858794592207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0.0523977378034522</c:v>
                </c:pt>
                <c:pt idx="1">
                  <c:v>0.0523977378034522</c:v>
                </c:pt>
                <c:pt idx="2">
                  <c:v>0.0523977378034522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0.571611685128569</c:v>
                </c:pt>
                <c:pt idx="1">
                  <c:v>0.571611685128569</c:v>
                </c:pt>
                <c:pt idx="2">
                  <c:v>0.571611685128569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0.103929397296104</c:v>
                </c:pt>
                <c:pt idx="1">
                  <c:v>0.103929397296104</c:v>
                </c:pt>
                <c:pt idx="2">
                  <c:v>0.103929397296104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0.0322181131617921</c:v>
                </c:pt>
                <c:pt idx="1">
                  <c:v>0.0322181131617921</c:v>
                </c:pt>
                <c:pt idx="2">
                  <c:v>0.0322181131617921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390968"/>
        <c:axId val="1790114536"/>
      </c:barChart>
      <c:catAx>
        <c:axId val="-202739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114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114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390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0.00582920431361119</c:v>
                </c:pt>
                <c:pt idx="1">
                  <c:v>0.00582920431361119</c:v>
                </c:pt>
                <c:pt idx="2">
                  <c:v>0.00582920431361119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0.00699504517633343</c:v>
                </c:pt>
                <c:pt idx="1">
                  <c:v>0.00699504517633343</c:v>
                </c:pt>
                <c:pt idx="2">
                  <c:v>0.00699504517633343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0.0195278344505975</c:v>
                </c:pt>
                <c:pt idx="1">
                  <c:v>0.0195278344505975</c:v>
                </c:pt>
                <c:pt idx="2">
                  <c:v>0.0193682956564428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0.183619935878753</c:v>
                </c:pt>
                <c:pt idx="1">
                  <c:v>0.183619935878753</c:v>
                </c:pt>
                <c:pt idx="2">
                  <c:v>0.183619935878753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0.195861264937336</c:v>
                </c:pt>
                <c:pt idx="1">
                  <c:v>0.195861264937336</c:v>
                </c:pt>
                <c:pt idx="2">
                  <c:v>0.195861264937336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0.0582920431361119</c:v>
                </c:pt>
                <c:pt idx="1">
                  <c:v>0.0582920431361119</c:v>
                </c:pt>
                <c:pt idx="2">
                  <c:v>0.0582920431361119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0.174876129408336</c:v>
                </c:pt>
                <c:pt idx="1">
                  <c:v>0.174876129408336</c:v>
                </c:pt>
                <c:pt idx="2">
                  <c:v>0.172483047496016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0.354998542698922</c:v>
                </c:pt>
                <c:pt idx="1">
                  <c:v>0.354998542698922</c:v>
                </c:pt>
                <c:pt idx="2">
                  <c:v>0.354998542698922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093400"/>
        <c:axId val="-2027097784"/>
      </c:barChart>
      <c:catAx>
        <c:axId val="-202709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097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097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093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2863.953651329531</c:v>
                </c:pt>
                <c:pt idx="1">
                  <c:v>3239.514563131941</c:v>
                </c:pt>
                <c:pt idx="2">
                  <c:v>2875.134730011137</c:v>
                </c:pt>
                <c:pt idx="3">
                  <c:v>4788.34191947647</c:v>
                </c:pt>
                <c:pt idx="4">
                  <c:v>2863.953651329531</c:v>
                </c:pt>
                <c:pt idx="5">
                  <c:v>3119.06480621074</c:v>
                </c:pt>
                <c:pt idx="6">
                  <c:v>2713.71183414258</c:v>
                </c:pt>
                <c:pt idx="7">
                  <c:v>4342.482937882665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274.2857142857143</c:v>
                </c:pt>
                <c:pt idx="1">
                  <c:v>1225.0</c:v>
                </c:pt>
                <c:pt idx="2">
                  <c:v>7074.285714285716</c:v>
                </c:pt>
                <c:pt idx="3">
                  <c:v>33296.0</c:v>
                </c:pt>
                <c:pt idx="4">
                  <c:v>274.2857142857143</c:v>
                </c:pt>
                <c:pt idx="5">
                  <c:v>1293.71085940628</c:v>
                </c:pt>
                <c:pt idx="6">
                  <c:v>7258.611428642327</c:v>
                </c:pt>
                <c:pt idx="7">
                  <c:v>33820.32194839502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62.71507498026835</c:v>
                </c:pt>
                <c:pt idx="1">
                  <c:v>504.7868240991024</c:v>
                </c:pt>
                <c:pt idx="2">
                  <c:v>1584.272219021272</c:v>
                </c:pt>
                <c:pt idx="3">
                  <c:v>1503.440461216265</c:v>
                </c:pt>
                <c:pt idx="4">
                  <c:v>62.71507498026835</c:v>
                </c:pt>
                <c:pt idx="5">
                  <c:v>504.7868240991024</c:v>
                </c:pt>
                <c:pt idx="6">
                  <c:v>1584.272219021272</c:v>
                </c:pt>
                <c:pt idx="7">
                  <c:v>1503.440461216265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228.5714285714286</c:v>
                </c:pt>
                <c:pt idx="1">
                  <c:v>4223.0</c:v>
                </c:pt>
                <c:pt idx="2">
                  <c:v>26568.0</c:v>
                </c:pt>
                <c:pt idx="3">
                  <c:v>26691.55555555555</c:v>
                </c:pt>
                <c:pt idx="4">
                  <c:v>228.5714285714286</c:v>
                </c:pt>
                <c:pt idx="5">
                  <c:v>4223.0</c:v>
                </c:pt>
                <c:pt idx="6">
                  <c:v>27081.29272077694</c:v>
                </c:pt>
                <c:pt idx="7">
                  <c:v>26523.89446740599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824.4930548801136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803.1880782604354</c:v>
                </c:pt>
                <c:pt idx="5">
                  <c:v>-83.45224775733261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17165.71428571428</c:v>
                </c:pt>
                <c:pt idx="1">
                  <c:v>3150.0</c:v>
                </c:pt>
                <c:pt idx="2">
                  <c:v>0.0</c:v>
                </c:pt>
                <c:pt idx="3">
                  <c:v>0.0</c:v>
                </c:pt>
                <c:pt idx="4">
                  <c:v>17165.71428571428</c:v>
                </c:pt>
                <c:pt idx="5">
                  <c:v>3150.0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116571.4285714286</c:v>
                </c:pt>
                <c:pt idx="3">
                  <c:v>117333.3333333333</c:v>
                </c:pt>
                <c:pt idx="4">
                  <c:v>0.0</c:v>
                </c:pt>
                <c:pt idx="5">
                  <c:v>0.0</c:v>
                </c:pt>
                <c:pt idx="6">
                  <c:v>116571.4285714286</c:v>
                </c:pt>
                <c:pt idx="7">
                  <c:v>117333.3333333333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6857.142857142857</c:v>
                </c:pt>
                <c:pt idx="1">
                  <c:v>2640.0</c:v>
                </c:pt>
                <c:pt idx="2">
                  <c:v>0.0</c:v>
                </c:pt>
                <c:pt idx="3">
                  <c:v>0.0</c:v>
                </c:pt>
                <c:pt idx="4">
                  <c:v>6763.306696672336</c:v>
                </c:pt>
                <c:pt idx="5">
                  <c:v>2603.720666233484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21333.33333333333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21333.33333333333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1264.060780823691</c:v>
                </c:pt>
                <c:pt idx="1">
                  <c:v>1382.566479025912</c:v>
                </c:pt>
                <c:pt idx="2">
                  <c:v>948.0455856177681</c:v>
                </c:pt>
                <c:pt idx="3">
                  <c:v>737.3687888138198</c:v>
                </c:pt>
                <c:pt idx="4">
                  <c:v>1264.060780823691</c:v>
                </c:pt>
                <c:pt idx="5">
                  <c:v>1382.566479025912</c:v>
                </c:pt>
                <c:pt idx="6">
                  <c:v>948.0455856177681</c:v>
                </c:pt>
                <c:pt idx="7">
                  <c:v>737.3687888138198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13920.0</c:v>
                </c:pt>
                <c:pt idx="1">
                  <c:v>24840.0</c:v>
                </c:pt>
                <c:pt idx="2">
                  <c:v>8502.857142857143</c:v>
                </c:pt>
                <c:pt idx="3">
                  <c:v>6613.333333333333</c:v>
                </c:pt>
                <c:pt idx="4">
                  <c:v>13920.0</c:v>
                </c:pt>
                <c:pt idx="5">
                  <c:v>24840.0</c:v>
                </c:pt>
                <c:pt idx="6">
                  <c:v>8502.857142857143</c:v>
                </c:pt>
                <c:pt idx="7">
                  <c:v>6613.333333333333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6000.0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6000.0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7268248"/>
        <c:axId val="-202727581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16327.84667884151</c:v>
                </c:pt>
                <c:pt idx="1">
                  <c:v>16327.84667884151</c:v>
                </c:pt>
                <c:pt idx="2">
                  <c:v>16327.84667884151</c:v>
                </c:pt>
                <c:pt idx="3">
                  <c:v>16327.84667884151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16327.84667884151</c:v>
                </c:pt>
                <c:pt idx="5" formatCode="#,##0">
                  <c:v>16327.84667884151</c:v>
                </c:pt>
                <c:pt idx="6" formatCode="#,##0">
                  <c:v>16327.84667884151</c:v>
                </c:pt>
                <c:pt idx="7" formatCode="#,##0">
                  <c:v>16327.84667884151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30306.51334550817</c:v>
                </c:pt>
                <c:pt idx="1">
                  <c:v>30306.51334550818</c:v>
                </c:pt>
                <c:pt idx="2">
                  <c:v>30306.51334550817</c:v>
                </c:pt>
                <c:pt idx="3">
                  <c:v>30306.51334550818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30306.51334550817</c:v>
                </c:pt>
                <c:pt idx="5" formatCode="#,##0">
                  <c:v>30306.51334550818</c:v>
                </c:pt>
                <c:pt idx="6" formatCode="#,##0">
                  <c:v>30306.51334550817</c:v>
                </c:pt>
                <c:pt idx="7" formatCode="#,##0">
                  <c:v>30306.51334550818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58050.51334550818</c:v>
                </c:pt>
                <c:pt idx="1">
                  <c:v>58050.51334550817</c:v>
                </c:pt>
                <c:pt idx="2">
                  <c:v>58050.51334550818</c:v>
                </c:pt>
                <c:pt idx="3">
                  <c:v>58050.51334550817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58050.51334550818</c:v>
                </c:pt>
                <c:pt idx="5" formatCode="#,##0">
                  <c:v>58050.51334550817</c:v>
                </c:pt>
                <c:pt idx="6" formatCode="#,##0">
                  <c:v>58050.51334550818</c:v>
                </c:pt>
                <c:pt idx="7" formatCode="#,##0">
                  <c:v>58050.51334550817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268248"/>
        <c:axId val="-2027275816"/>
      </c:lineChart>
      <c:catAx>
        <c:axId val="-202726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275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275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268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2863.953651329531</c:v>
                </c:pt>
                <c:pt idx="1">
                  <c:v>3239.514563131941</c:v>
                </c:pt>
                <c:pt idx="2">
                  <c:v>2875.134730011137</c:v>
                </c:pt>
                <c:pt idx="3">
                  <c:v>4788.34191947647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274.2857142857143</c:v>
                </c:pt>
                <c:pt idx="1">
                  <c:v>1225.0</c:v>
                </c:pt>
                <c:pt idx="2">
                  <c:v>7074.285714285716</c:v>
                </c:pt>
                <c:pt idx="3">
                  <c:v>33296.0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62.71507498026835</c:v>
                </c:pt>
                <c:pt idx="1">
                  <c:v>504.7868240991024</c:v>
                </c:pt>
                <c:pt idx="2">
                  <c:v>1584.272219021272</c:v>
                </c:pt>
                <c:pt idx="3">
                  <c:v>1503.440461216265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228.5714285714286</c:v>
                </c:pt>
                <c:pt idx="1">
                  <c:v>4223.0</c:v>
                </c:pt>
                <c:pt idx="2">
                  <c:v>26568.0</c:v>
                </c:pt>
                <c:pt idx="3">
                  <c:v>26691.55555555555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824.4930548801136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17165.71428571428</c:v>
                </c:pt>
                <c:pt idx="1">
                  <c:v>3150.0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116571.4285714286</c:v>
                </c:pt>
                <c:pt idx="3">
                  <c:v>117333.3333333333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6857.142857142857</c:v>
                </c:pt>
                <c:pt idx="1">
                  <c:v>2640.0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21333.33333333333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1264.060780823691</c:v>
                </c:pt>
                <c:pt idx="1">
                  <c:v>1382.566479025912</c:v>
                </c:pt>
                <c:pt idx="2">
                  <c:v>948.0455856177681</c:v>
                </c:pt>
                <c:pt idx="3">
                  <c:v>737.3687888138198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13920.0</c:v>
                </c:pt>
                <c:pt idx="1">
                  <c:v>24840.0</c:v>
                </c:pt>
                <c:pt idx="2">
                  <c:v>8502.857142857143</c:v>
                </c:pt>
                <c:pt idx="3">
                  <c:v>6613.333333333333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6000.0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7456440"/>
        <c:axId val="-202746226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16327.84667884151</c:v>
                </c:pt>
                <c:pt idx="1">
                  <c:v>16327.84667884151</c:v>
                </c:pt>
                <c:pt idx="2">
                  <c:v>16327.84667884151</c:v>
                </c:pt>
                <c:pt idx="3">
                  <c:v>16327.84667884151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30306.51334550817</c:v>
                </c:pt>
                <c:pt idx="1">
                  <c:v>30306.51334550818</c:v>
                </c:pt>
                <c:pt idx="2">
                  <c:v>30306.51334550817</c:v>
                </c:pt>
                <c:pt idx="3">
                  <c:v>30306.51334550818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58050.51334550818</c:v>
                </c:pt>
                <c:pt idx="1">
                  <c:v>58050.51334550817</c:v>
                </c:pt>
                <c:pt idx="2">
                  <c:v>58050.51334550818</c:v>
                </c:pt>
                <c:pt idx="3">
                  <c:v>58050.51334550817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456440"/>
        <c:axId val="-2027462264"/>
      </c:lineChart>
      <c:catAx>
        <c:axId val="-202745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462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462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456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2863.953651329531</c:v>
                </c:pt>
                <c:pt idx="1">
                  <c:v>2863.953651329531</c:v>
                </c:pt>
                <c:pt idx="2">
                  <c:v>2863.953651329531</c:v>
                </c:pt>
                <c:pt idx="3">
                  <c:v>2863.953651329531</c:v>
                </c:pt>
                <c:pt idx="4">
                  <c:v>2863.953651329531</c:v>
                </c:pt>
                <c:pt idx="5">
                  <c:v>3239.514563131941</c:v>
                </c:pt>
                <c:pt idx="6">
                  <c:v>3239.514563131941</c:v>
                </c:pt>
                <c:pt idx="7">
                  <c:v>3239.514563131941</c:v>
                </c:pt>
                <c:pt idx="8">
                  <c:v>3239.514563131941</c:v>
                </c:pt>
                <c:pt idx="9">
                  <c:v>3239.514563131941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274.2857142857143</c:v>
                </c:pt>
                <c:pt idx="1">
                  <c:v>274.2857142857143</c:v>
                </c:pt>
                <c:pt idx="2">
                  <c:v>274.2857142857143</c:v>
                </c:pt>
                <c:pt idx="3">
                  <c:v>274.2857142857143</c:v>
                </c:pt>
                <c:pt idx="4">
                  <c:v>274.2857142857143</c:v>
                </c:pt>
                <c:pt idx="5">
                  <c:v>1225.0</c:v>
                </c:pt>
                <c:pt idx="6">
                  <c:v>1225.0</c:v>
                </c:pt>
                <c:pt idx="7">
                  <c:v>1225.0</c:v>
                </c:pt>
                <c:pt idx="8">
                  <c:v>1225.0</c:v>
                </c:pt>
                <c:pt idx="9">
                  <c:v>1225.0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62.71507498026835</c:v>
                </c:pt>
                <c:pt idx="1">
                  <c:v>62.71507498026835</c:v>
                </c:pt>
                <c:pt idx="2">
                  <c:v>62.71507498026835</c:v>
                </c:pt>
                <c:pt idx="3">
                  <c:v>62.71507498026835</c:v>
                </c:pt>
                <c:pt idx="4">
                  <c:v>62.71507498026835</c:v>
                </c:pt>
                <c:pt idx="5">
                  <c:v>504.7868240991024</c:v>
                </c:pt>
                <c:pt idx="6">
                  <c:v>504.7868240991024</c:v>
                </c:pt>
                <c:pt idx="7">
                  <c:v>504.7868240991024</c:v>
                </c:pt>
                <c:pt idx="8">
                  <c:v>504.7868240991024</c:v>
                </c:pt>
                <c:pt idx="9">
                  <c:v>504.7868240991024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228.5714285714286</c:v>
                </c:pt>
                <c:pt idx="1">
                  <c:v>228.5714285714286</c:v>
                </c:pt>
                <c:pt idx="2">
                  <c:v>228.5714285714286</c:v>
                </c:pt>
                <c:pt idx="3">
                  <c:v>228.5714285714286</c:v>
                </c:pt>
                <c:pt idx="4">
                  <c:v>228.5714285714286</c:v>
                </c:pt>
                <c:pt idx="5">
                  <c:v>4223.0</c:v>
                </c:pt>
                <c:pt idx="6">
                  <c:v>4223.0</c:v>
                </c:pt>
                <c:pt idx="7">
                  <c:v>4223.0</c:v>
                </c:pt>
                <c:pt idx="8">
                  <c:v>4223.0</c:v>
                </c:pt>
                <c:pt idx="9">
                  <c:v>4223.0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824.4930548801136</c:v>
                </c:pt>
                <c:pt idx="1">
                  <c:v>824.4930548801136</c:v>
                </c:pt>
                <c:pt idx="2">
                  <c:v>824.4930548801136</c:v>
                </c:pt>
                <c:pt idx="3">
                  <c:v>824.4930548801136</c:v>
                </c:pt>
                <c:pt idx="4">
                  <c:v>824.4930548801136</c:v>
                </c:pt>
                <c:pt idx="5">
                  <c:v>824.4930548801136</c:v>
                </c:pt>
                <c:pt idx="6">
                  <c:v>824.4930548801136</c:v>
                </c:pt>
                <c:pt idx="7">
                  <c:v>824.4930548801136</c:v>
                </c:pt>
                <c:pt idx="8">
                  <c:v>824.4930548801136</c:v>
                </c:pt>
                <c:pt idx="9">
                  <c:v>824.4930548801136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17165.71428571428</c:v>
                </c:pt>
                <c:pt idx="1">
                  <c:v>17165.71428571428</c:v>
                </c:pt>
                <c:pt idx="2">
                  <c:v>17165.71428571428</c:v>
                </c:pt>
                <c:pt idx="3">
                  <c:v>17165.71428571428</c:v>
                </c:pt>
                <c:pt idx="4">
                  <c:v>17165.71428571428</c:v>
                </c:pt>
                <c:pt idx="5">
                  <c:v>17165.71428571428</c:v>
                </c:pt>
                <c:pt idx="6">
                  <c:v>17165.71428571428</c:v>
                </c:pt>
                <c:pt idx="7">
                  <c:v>17165.71428571428</c:v>
                </c:pt>
                <c:pt idx="8">
                  <c:v>17165.71428571428</c:v>
                </c:pt>
                <c:pt idx="9">
                  <c:v>17165.71428571428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6857.142857142857</c:v>
                </c:pt>
                <c:pt idx="1">
                  <c:v>6857.142857142857</c:v>
                </c:pt>
                <c:pt idx="2">
                  <c:v>6857.142857142857</c:v>
                </c:pt>
                <c:pt idx="3">
                  <c:v>6857.142857142857</c:v>
                </c:pt>
                <c:pt idx="4">
                  <c:v>6857.142857142857</c:v>
                </c:pt>
                <c:pt idx="5">
                  <c:v>6857.142857142857</c:v>
                </c:pt>
                <c:pt idx="6">
                  <c:v>6857.142857142857</c:v>
                </c:pt>
                <c:pt idx="7">
                  <c:v>6857.142857142857</c:v>
                </c:pt>
                <c:pt idx="8">
                  <c:v>6857.142857142857</c:v>
                </c:pt>
                <c:pt idx="9">
                  <c:v>6857.142857142857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1264.060780823691</c:v>
                </c:pt>
                <c:pt idx="1">
                  <c:v>1264.060780823691</c:v>
                </c:pt>
                <c:pt idx="2">
                  <c:v>1264.060780823691</c:v>
                </c:pt>
                <c:pt idx="3">
                  <c:v>1264.060780823691</c:v>
                </c:pt>
                <c:pt idx="4">
                  <c:v>1264.060780823691</c:v>
                </c:pt>
                <c:pt idx="5">
                  <c:v>1264.060780823691</c:v>
                </c:pt>
                <c:pt idx="6">
                  <c:v>1264.060780823691</c:v>
                </c:pt>
                <c:pt idx="7">
                  <c:v>1264.060780823691</c:v>
                </c:pt>
                <c:pt idx="8">
                  <c:v>1264.060780823691</c:v>
                </c:pt>
                <c:pt idx="9">
                  <c:v>1264.060780823691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7571464"/>
        <c:axId val="-202758672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16327.84667884151</c:v>
                </c:pt>
                <c:pt idx="1">
                  <c:v>16327.84667884151</c:v>
                </c:pt>
                <c:pt idx="2">
                  <c:v>16327.84667884151</c:v>
                </c:pt>
                <c:pt idx="3">
                  <c:v>16327.84667884151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30306.51334550817</c:v>
                </c:pt>
                <c:pt idx="1">
                  <c:v>30306.51334550818</c:v>
                </c:pt>
                <c:pt idx="2">
                  <c:v>30306.51334550817</c:v>
                </c:pt>
                <c:pt idx="3">
                  <c:v>30306.51334550818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71464"/>
        <c:axId val="-2027586728"/>
      </c:lineChart>
      <c:catAx>
        <c:axId val="-20275714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586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586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571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0.274711079074535</c:v>
                </c:pt>
                <c:pt idx="1">
                  <c:v>0.274711079074535</c:v>
                </c:pt>
                <c:pt idx="2">
                  <c:v>0.274711079074535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0.332208438297131</c:v>
                </c:pt>
                <c:pt idx="1">
                  <c:v>0.332208438297131</c:v>
                </c:pt>
                <c:pt idx="2">
                  <c:v>0.332208438297131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0.65934692713532</c:v>
                </c:pt>
                <c:pt idx="1">
                  <c:v>0.306023512134967</c:v>
                </c:pt>
                <c:pt idx="2">
                  <c:v>0.301054962846509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0.0337468510860782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0.0870569704933668</c:v>
                </c:pt>
                <c:pt idx="1">
                  <c:v>0.0870569704933668</c:v>
                </c:pt>
                <c:pt idx="2">
                  <c:v>0.0915715623951876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-0.0261849261621633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657448"/>
        <c:axId val="-2027663096"/>
      </c:barChart>
      <c:catAx>
        <c:axId val="-202765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663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663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657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0.0728297787764424</c:v>
                </c:pt>
                <c:pt idx="1">
                  <c:v>0.0728297787764424</c:v>
                </c:pt>
                <c:pt idx="2">
                  <c:v>0.0728297787764424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0.0161848850946724</c:v>
                </c:pt>
                <c:pt idx="1">
                  <c:v>0.0161848850946724</c:v>
                </c:pt>
                <c:pt idx="2">
                  <c:v>0.017060060849163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0.0766865643699101</c:v>
                </c:pt>
                <c:pt idx="1">
                  <c:v>0.0766865643699101</c:v>
                </c:pt>
                <c:pt idx="2">
                  <c:v>0.0766865643699101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0.174802163065158</c:v>
                </c:pt>
                <c:pt idx="1">
                  <c:v>0.174802163065158</c:v>
                </c:pt>
                <c:pt idx="2">
                  <c:v>0.174802163065158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0.571423469633113</c:v>
                </c:pt>
                <c:pt idx="1">
                  <c:v>0.571423469633113</c:v>
                </c:pt>
                <c:pt idx="2">
                  <c:v>0.57494366626384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0.0161848850946724</c:v>
                </c:pt>
                <c:pt idx="1">
                  <c:v>0.0161848850946724</c:v>
                </c:pt>
                <c:pt idx="2">
                  <c:v>0.017060060849163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732744"/>
        <c:axId val="-2027739240"/>
      </c:barChart>
      <c:catAx>
        <c:axId val="-202773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739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73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732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0.0563132968286835</c:v>
                </c:pt>
                <c:pt idx="1">
                  <c:v>0.0563132968286835</c:v>
                </c:pt>
                <c:pt idx="2">
                  <c:v>0.0563132968286835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0.0170938593947223</c:v>
                </c:pt>
                <c:pt idx="1">
                  <c:v>0.0170938593947223</c:v>
                </c:pt>
                <c:pt idx="2">
                  <c:v>0.0192893895494501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0.14030468634974</c:v>
                </c:pt>
                <c:pt idx="1">
                  <c:v>0.14030468634974</c:v>
                </c:pt>
                <c:pt idx="2">
                  <c:v>0.14030468634974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0.583028238665</c:v>
                </c:pt>
                <c:pt idx="1">
                  <c:v>0.583028238665</c:v>
                </c:pt>
                <c:pt idx="2">
                  <c:v>0.582570249834229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0.0170938593947223</c:v>
                </c:pt>
                <c:pt idx="1">
                  <c:v>0.0170938593947223</c:v>
                </c:pt>
                <c:pt idx="2">
                  <c:v>0.0192893895494501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795416"/>
        <c:axId val="-2027803640"/>
      </c:barChart>
      <c:catAx>
        <c:axId val="-202779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803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803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795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0.294793972227805</c:v>
                </c:pt>
                <c:pt idx="1">
                  <c:v>0.294793972227805</c:v>
                </c:pt>
                <c:pt idx="2">
                  <c:v>0.294793972227805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0.356494705139415</c:v>
                </c:pt>
                <c:pt idx="1">
                  <c:v>0.356494705139415</c:v>
                </c:pt>
                <c:pt idx="2">
                  <c:v>0.356494705139415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0.707548819586126</c:v>
                </c:pt>
                <c:pt idx="1">
                  <c:v>0.2496318538311</c:v>
                </c:pt>
                <c:pt idx="2">
                  <c:v>0.24559123584218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0.0241911979014864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0.0990794688016798</c:v>
                </c:pt>
                <c:pt idx="1">
                  <c:v>0.0990794688016798</c:v>
                </c:pt>
                <c:pt idx="2">
                  <c:v>0.100567466084124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-0.106862851308315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873416"/>
        <c:axId val="-2027870344"/>
      </c:barChart>
      <c:catAx>
        <c:axId val="-202787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870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870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873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0.0846290695605764</c:v>
                </c:pt>
                <c:pt idx="1">
                  <c:v>0.0846290695605764</c:v>
                </c:pt>
                <c:pt idx="2" formatCode="0.0%">
                  <c:v>0.0846290695605764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0.0858906111012275</c:v>
                </c:pt>
                <c:pt idx="1">
                  <c:v>0.0858906111012275</c:v>
                </c:pt>
                <c:pt idx="2" formatCode="0.0%">
                  <c:v>0.0858906111012275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0.152088992172211</c:v>
                </c:pt>
                <c:pt idx="1">
                  <c:v>0.152088992172211</c:v>
                </c:pt>
                <c:pt idx="2" formatCode="0.0%">
                  <c:v>0.147557788124566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0.0330527041451699</c:v>
                </c:pt>
                <c:pt idx="1">
                  <c:v>0.0330527041451699</c:v>
                </c:pt>
                <c:pt idx="2" formatCode="0.0%">
                  <c:v>0.0308370327444616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0.0404006461483722</c:v>
                </c:pt>
                <c:pt idx="1">
                  <c:v>0.0404006461483722</c:v>
                </c:pt>
                <c:pt idx="2" formatCode="0.0%">
                  <c:v>0.0404006461483722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0.000728090553282334</c:v>
                </c:pt>
                <c:pt idx="1">
                  <c:v>0.000728090553282334</c:v>
                </c:pt>
                <c:pt idx="2" formatCode="0.0%">
                  <c:v>0.000728090553282334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0.0143849092688134</c:v>
                </c:pt>
                <c:pt idx="1">
                  <c:v>0.0143849092688134</c:v>
                </c:pt>
                <c:pt idx="2" formatCode="0.0%">
                  <c:v>0.0140104295954542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0.0036065646682085</c:v>
                </c:pt>
                <c:pt idx="1">
                  <c:v>0.0036065646682085</c:v>
                </c:pt>
                <c:pt idx="2" formatCode="0.0%">
                  <c:v>0.00253995768798306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0.0269542474648639</c:v>
                </c:pt>
                <c:pt idx="1">
                  <c:v>0.0269542474648639</c:v>
                </c:pt>
                <c:pt idx="2" formatCode="0.0%">
                  <c:v>0.0179199253450744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0.00702499555239281</c:v>
                </c:pt>
                <c:pt idx="1">
                  <c:v>0.00702499555239281</c:v>
                </c:pt>
                <c:pt idx="2" formatCode="0.0%">
                  <c:v>0.00693778869237438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0.00455103148905888</c:v>
                </c:pt>
                <c:pt idx="1">
                  <c:v>0.00455103148905888</c:v>
                </c:pt>
                <c:pt idx="2" formatCode="0.0%">
                  <c:v>0.00448612167900997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0.102040816326531</c:v>
                </c:pt>
                <c:pt idx="1">
                  <c:v>0.102040816326531</c:v>
                </c:pt>
                <c:pt idx="2" formatCode="0.0%">
                  <c:v>0.102040816326531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0.0367650346913361</c:v>
                </c:pt>
                <c:pt idx="1">
                  <c:v>0.0367650346913361</c:v>
                </c:pt>
                <c:pt idx="2" formatCode="0.0%">
                  <c:v>0.0379972974973362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0.0295221167052126</c:v>
                </c:pt>
                <c:pt idx="1">
                  <c:v>0.0295221167052126</c:v>
                </c:pt>
                <c:pt idx="2" formatCode="0.0%">
                  <c:v>0.0305116168287853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0.492771264081124</c:v>
                </c:pt>
                <c:pt idx="1">
                  <c:v>0.492771264081124</c:v>
                </c:pt>
                <c:pt idx="2" formatCode="0.0%">
                  <c:v>0.492973176985504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0.276488197829568</c:v>
                </c:pt>
                <c:pt idx="1">
                  <c:v>0.276488197829568</c:v>
                </c:pt>
                <c:pt idx="2" formatCode="0.0%">
                  <c:v>0.291438922887411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0821176"/>
        <c:axId val="1870824472"/>
      </c:barChart>
      <c:catAx>
        <c:axId val="187082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82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0824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82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2863.953651329531</c:v>
                </c:pt>
                <c:pt idx="1">
                  <c:v>2863.953651329531</c:v>
                </c:pt>
                <c:pt idx="2">
                  <c:v>2863.953651329531</c:v>
                </c:pt>
                <c:pt idx="3">
                  <c:v>2863.953651329531</c:v>
                </c:pt>
                <c:pt idx="4">
                  <c:v>2863.953651329531</c:v>
                </c:pt>
                <c:pt idx="5">
                  <c:v>2863.953651329531</c:v>
                </c:pt>
                <c:pt idx="6">
                  <c:v>2863.953651329531</c:v>
                </c:pt>
                <c:pt idx="7">
                  <c:v>2863.953651329531</c:v>
                </c:pt>
                <c:pt idx="8">
                  <c:v>2863.953651329531</c:v>
                </c:pt>
                <c:pt idx="9">
                  <c:v>2863.953651329531</c:v>
                </c:pt>
                <c:pt idx="10">
                  <c:v>2863.953651329531</c:v>
                </c:pt>
                <c:pt idx="11">
                  <c:v>2863.953651329531</c:v>
                </c:pt>
                <c:pt idx="12">
                  <c:v>2863.953651329531</c:v>
                </c:pt>
                <c:pt idx="13">
                  <c:v>2863.953651329531</c:v>
                </c:pt>
                <c:pt idx="14">
                  <c:v>2863.953651329531</c:v>
                </c:pt>
                <c:pt idx="15">
                  <c:v>3239.514563131941</c:v>
                </c:pt>
                <c:pt idx="16">
                  <c:v>3239.514563131941</c:v>
                </c:pt>
                <c:pt idx="17">
                  <c:v>3239.514563131941</c:v>
                </c:pt>
                <c:pt idx="18">
                  <c:v>3239.514563131941</c:v>
                </c:pt>
                <c:pt idx="19">
                  <c:v>3239.514563131941</c:v>
                </c:pt>
                <c:pt idx="20">
                  <c:v>3239.514563131941</c:v>
                </c:pt>
                <c:pt idx="21">
                  <c:v>3239.514563131941</c:v>
                </c:pt>
                <c:pt idx="22">
                  <c:v>3239.514563131941</c:v>
                </c:pt>
                <c:pt idx="23">
                  <c:v>3239.514563131941</c:v>
                </c:pt>
                <c:pt idx="24">
                  <c:v>3239.514563131941</c:v>
                </c:pt>
                <c:pt idx="25">
                  <c:v>3239.514563131941</c:v>
                </c:pt>
                <c:pt idx="26">
                  <c:v>3239.514563131941</c:v>
                </c:pt>
                <c:pt idx="27">
                  <c:v>3239.514563131941</c:v>
                </c:pt>
                <c:pt idx="28">
                  <c:v>3239.514563131941</c:v>
                </c:pt>
                <c:pt idx="29">
                  <c:v>3239.514563131941</c:v>
                </c:pt>
                <c:pt idx="30">
                  <c:v>3239.514563131941</c:v>
                </c:pt>
                <c:pt idx="31">
                  <c:v>3239.514563131941</c:v>
                </c:pt>
                <c:pt idx="32">
                  <c:v>3239.514563131941</c:v>
                </c:pt>
                <c:pt idx="33">
                  <c:v>3239.514563131941</c:v>
                </c:pt>
                <c:pt idx="34">
                  <c:v>3239.514563131941</c:v>
                </c:pt>
                <c:pt idx="35">
                  <c:v>3239.514563131941</c:v>
                </c:pt>
                <c:pt idx="36">
                  <c:v>3239.514563131941</c:v>
                </c:pt>
                <c:pt idx="37">
                  <c:v>3239.514563131941</c:v>
                </c:pt>
                <c:pt idx="38">
                  <c:v>3239.514563131941</c:v>
                </c:pt>
                <c:pt idx="39">
                  <c:v>3239.514563131941</c:v>
                </c:pt>
                <c:pt idx="40">
                  <c:v>3239.514563131941</c:v>
                </c:pt>
                <c:pt idx="41">
                  <c:v>3239.514563131941</c:v>
                </c:pt>
                <c:pt idx="42">
                  <c:v>3239.514563131941</c:v>
                </c:pt>
                <c:pt idx="43">
                  <c:v>3239.514563131941</c:v>
                </c:pt>
                <c:pt idx="44">
                  <c:v>3239.514563131941</c:v>
                </c:pt>
                <c:pt idx="45">
                  <c:v>3239.514563131941</c:v>
                </c:pt>
                <c:pt idx="46">
                  <c:v>3239.514563131941</c:v>
                </c:pt>
                <c:pt idx="47">
                  <c:v>3239.514563131941</c:v>
                </c:pt>
                <c:pt idx="48">
                  <c:v>3239.514563131941</c:v>
                </c:pt>
                <c:pt idx="49">
                  <c:v>3239.514563131941</c:v>
                </c:pt>
                <c:pt idx="50">
                  <c:v>3239.514563131941</c:v>
                </c:pt>
                <c:pt idx="51">
                  <c:v>3239.514563131941</c:v>
                </c:pt>
                <c:pt idx="52">
                  <c:v>3239.514563131941</c:v>
                </c:pt>
                <c:pt idx="53">
                  <c:v>3239.514563131941</c:v>
                </c:pt>
                <c:pt idx="54">
                  <c:v>3239.514563131941</c:v>
                </c:pt>
                <c:pt idx="55">
                  <c:v>3239.514563131941</c:v>
                </c:pt>
                <c:pt idx="56">
                  <c:v>3239.514563131941</c:v>
                </c:pt>
                <c:pt idx="57">
                  <c:v>3239.514563131941</c:v>
                </c:pt>
                <c:pt idx="58">
                  <c:v>3239.514563131941</c:v>
                </c:pt>
                <c:pt idx="59">
                  <c:v>3239.514563131941</c:v>
                </c:pt>
                <c:pt idx="60">
                  <c:v>3239.514563131941</c:v>
                </c:pt>
                <c:pt idx="61">
                  <c:v>3239.514563131941</c:v>
                </c:pt>
                <c:pt idx="62">
                  <c:v>3239.514563131941</c:v>
                </c:pt>
                <c:pt idx="63">
                  <c:v>3239.514563131941</c:v>
                </c:pt>
                <c:pt idx="64">
                  <c:v>3239.514563131941</c:v>
                </c:pt>
                <c:pt idx="65">
                  <c:v>3239.514563131941</c:v>
                </c:pt>
                <c:pt idx="66">
                  <c:v>3239.514563131941</c:v>
                </c:pt>
                <c:pt idx="67">
                  <c:v>3239.514563131941</c:v>
                </c:pt>
                <c:pt idx="68">
                  <c:v>3239.514563131941</c:v>
                </c:pt>
                <c:pt idx="69">
                  <c:v>3239.514563131941</c:v>
                </c:pt>
                <c:pt idx="70">
                  <c:v>2875.134730011137</c:v>
                </c:pt>
                <c:pt idx="71">
                  <c:v>2875.134730011137</c:v>
                </c:pt>
                <c:pt idx="72">
                  <c:v>2875.134730011137</c:v>
                </c:pt>
                <c:pt idx="73">
                  <c:v>2875.134730011137</c:v>
                </c:pt>
                <c:pt idx="74">
                  <c:v>2875.134730011137</c:v>
                </c:pt>
                <c:pt idx="75">
                  <c:v>2875.134730011137</c:v>
                </c:pt>
                <c:pt idx="76">
                  <c:v>2875.134730011137</c:v>
                </c:pt>
                <c:pt idx="77">
                  <c:v>2875.134730011137</c:v>
                </c:pt>
                <c:pt idx="78">
                  <c:v>2875.134730011137</c:v>
                </c:pt>
                <c:pt idx="79">
                  <c:v>2875.134730011137</c:v>
                </c:pt>
                <c:pt idx="80">
                  <c:v>2875.134730011137</c:v>
                </c:pt>
                <c:pt idx="81">
                  <c:v>2875.134730011137</c:v>
                </c:pt>
                <c:pt idx="82">
                  <c:v>2875.134730011137</c:v>
                </c:pt>
                <c:pt idx="83">
                  <c:v>2875.134730011137</c:v>
                </c:pt>
                <c:pt idx="84">
                  <c:v>2875.134730011137</c:v>
                </c:pt>
                <c:pt idx="85">
                  <c:v>2875.134730011137</c:v>
                </c:pt>
                <c:pt idx="86">
                  <c:v>2875.134730011137</c:v>
                </c:pt>
                <c:pt idx="87">
                  <c:v>2875.134730011137</c:v>
                </c:pt>
                <c:pt idx="88">
                  <c:v>2875.134730011137</c:v>
                </c:pt>
                <c:pt idx="89">
                  <c:v>2875.134730011137</c:v>
                </c:pt>
                <c:pt idx="90">
                  <c:v>2875.134730011137</c:v>
                </c:pt>
                <c:pt idx="91">
                  <c:v>2875.134730011137</c:v>
                </c:pt>
                <c:pt idx="92">
                  <c:v>2875.134730011137</c:v>
                </c:pt>
                <c:pt idx="93">
                  <c:v>2875.134730011137</c:v>
                </c:pt>
                <c:pt idx="94">
                  <c:v>2875.134730011137</c:v>
                </c:pt>
                <c:pt idx="95">
                  <c:v>4788.34191947647</c:v>
                </c:pt>
                <c:pt idx="96">
                  <c:v>4788.34191947647</c:v>
                </c:pt>
                <c:pt idx="97">
                  <c:v>4788.34191947647</c:v>
                </c:pt>
                <c:pt idx="98">
                  <c:v>4788.34191947647</c:v>
                </c:pt>
                <c:pt idx="99">
                  <c:v>4788.34191947647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274.2857142857143</c:v>
                </c:pt>
                <c:pt idx="1">
                  <c:v>274.2857142857143</c:v>
                </c:pt>
                <c:pt idx="2">
                  <c:v>274.2857142857143</c:v>
                </c:pt>
                <c:pt idx="3">
                  <c:v>274.2857142857143</c:v>
                </c:pt>
                <c:pt idx="4">
                  <c:v>274.2857142857143</c:v>
                </c:pt>
                <c:pt idx="5">
                  <c:v>274.2857142857143</c:v>
                </c:pt>
                <c:pt idx="6">
                  <c:v>274.2857142857143</c:v>
                </c:pt>
                <c:pt idx="7">
                  <c:v>274.2857142857143</c:v>
                </c:pt>
                <c:pt idx="8">
                  <c:v>274.2857142857143</c:v>
                </c:pt>
                <c:pt idx="9">
                  <c:v>274.2857142857143</c:v>
                </c:pt>
                <c:pt idx="10">
                  <c:v>274.2857142857143</c:v>
                </c:pt>
                <c:pt idx="11">
                  <c:v>274.2857142857143</c:v>
                </c:pt>
                <c:pt idx="12">
                  <c:v>274.2857142857143</c:v>
                </c:pt>
                <c:pt idx="13">
                  <c:v>274.2857142857143</c:v>
                </c:pt>
                <c:pt idx="14">
                  <c:v>274.2857142857143</c:v>
                </c:pt>
                <c:pt idx="15">
                  <c:v>1225.0</c:v>
                </c:pt>
                <c:pt idx="16">
                  <c:v>1225.0</c:v>
                </c:pt>
                <c:pt idx="17">
                  <c:v>1225.0</c:v>
                </c:pt>
                <c:pt idx="18">
                  <c:v>1225.0</c:v>
                </c:pt>
                <c:pt idx="19">
                  <c:v>1225.0</c:v>
                </c:pt>
                <c:pt idx="20">
                  <c:v>1225.0</c:v>
                </c:pt>
                <c:pt idx="21">
                  <c:v>1225.0</c:v>
                </c:pt>
                <c:pt idx="22">
                  <c:v>1225.0</c:v>
                </c:pt>
                <c:pt idx="23">
                  <c:v>1225.0</c:v>
                </c:pt>
                <c:pt idx="24">
                  <c:v>1225.0</c:v>
                </c:pt>
                <c:pt idx="25">
                  <c:v>1225.0</c:v>
                </c:pt>
                <c:pt idx="26">
                  <c:v>1225.0</c:v>
                </c:pt>
                <c:pt idx="27">
                  <c:v>1225.0</c:v>
                </c:pt>
                <c:pt idx="28">
                  <c:v>1225.0</c:v>
                </c:pt>
                <c:pt idx="29">
                  <c:v>1225.0</c:v>
                </c:pt>
                <c:pt idx="30">
                  <c:v>1225.0</c:v>
                </c:pt>
                <c:pt idx="31">
                  <c:v>1225.0</c:v>
                </c:pt>
                <c:pt idx="32">
                  <c:v>1225.0</c:v>
                </c:pt>
                <c:pt idx="33">
                  <c:v>1225.0</c:v>
                </c:pt>
                <c:pt idx="34">
                  <c:v>1225.0</c:v>
                </c:pt>
                <c:pt idx="35">
                  <c:v>1225.0</c:v>
                </c:pt>
                <c:pt idx="36">
                  <c:v>1225.0</c:v>
                </c:pt>
                <c:pt idx="37">
                  <c:v>1225.0</c:v>
                </c:pt>
                <c:pt idx="38">
                  <c:v>1225.0</c:v>
                </c:pt>
                <c:pt idx="39">
                  <c:v>1225.0</c:v>
                </c:pt>
                <c:pt idx="40">
                  <c:v>1225.0</c:v>
                </c:pt>
                <c:pt idx="41">
                  <c:v>1225.0</c:v>
                </c:pt>
                <c:pt idx="42">
                  <c:v>1225.0</c:v>
                </c:pt>
                <c:pt idx="43">
                  <c:v>1225.0</c:v>
                </c:pt>
                <c:pt idx="44">
                  <c:v>1225.0</c:v>
                </c:pt>
                <c:pt idx="45">
                  <c:v>1225.0</c:v>
                </c:pt>
                <c:pt idx="46">
                  <c:v>1225.0</c:v>
                </c:pt>
                <c:pt idx="47">
                  <c:v>1225.0</c:v>
                </c:pt>
                <c:pt idx="48">
                  <c:v>1225.0</c:v>
                </c:pt>
                <c:pt idx="49">
                  <c:v>1225.0</c:v>
                </c:pt>
                <c:pt idx="50">
                  <c:v>1225.0</c:v>
                </c:pt>
                <c:pt idx="51">
                  <c:v>1225.0</c:v>
                </c:pt>
                <c:pt idx="52">
                  <c:v>1225.0</c:v>
                </c:pt>
                <c:pt idx="53">
                  <c:v>1225.0</c:v>
                </c:pt>
                <c:pt idx="54">
                  <c:v>1225.0</c:v>
                </c:pt>
                <c:pt idx="55">
                  <c:v>1225.0</c:v>
                </c:pt>
                <c:pt idx="56">
                  <c:v>1225.0</c:v>
                </c:pt>
                <c:pt idx="57">
                  <c:v>1225.0</c:v>
                </c:pt>
                <c:pt idx="58">
                  <c:v>1225.0</c:v>
                </c:pt>
                <c:pt idx="59">
                  <c:v>1225.0</c:v>
                </c:pt>
                <c:pt idx="60">
                  <c:v>1225.0</c:v>
                </c:pt>
                <c:pt idx="61">
                  <c:v>1225.0</c:v>
                </c:pt>
                <c:pt idx="62">
                  <c:v>1225.0</c:v>
                </c:pt>
                <c:pt idx="63">
                  <c:v>1225.0</c:v>
                </c:pt>
                <c:pt idx="64">
                  <c:v>1225.0</c:v>
                </c:pt>
                <c:pt idx="65">
                  <c:v>1225.0</c:v>
                </c:pt>
                <c:pt idx="66">
                  <c:v>1225.0</c:v>
                </c:pt>
                <c:pt idx="67">
                  <c:v>1225.0</c:v>
                </c:pt>
                <c:pt idx="68">
                  <c:v>1225.0</c:v>
                </c:pt>
                <c:pt idx="69">
                  <c:v>1225.0</c:v>
                </c:pt>
                <c:pt idx="70">
                  <c:v>7074.285714285716</c:v>
                </c:pt>
                <c:pt idx="71">
                  <c:v>7074.285714285716</c:v>
                </c:pt>
                <c:pt idx="72">
                  <c:v>7074.285714285716</c:v>
                </c:pt>
                <c:pt idx="73">
                  <c:v>7074.285714285716</c:v>
                </c:pt>
                <c:pt idx="74">
                  <c:v>7074.285714285716</c:v>
                </c:pt>
                <c:pt idx="75">
                  <c:v>7074.285714285716</c:v>
                </c:pt>
                <c:pt idx="76">
                  <c:v>7074.285714285716</c:v>
                </c:pt>
                <c:pt idx="77">
                  <c:v>7074.285714285716</c:v>
                </c:pt>
                <c:pt idx="78">
                  <c:v>7074.285714285716</c:v>
                </c:pt>
                <c:pt idx="79">
                  <c:v>7074.285714285716</c:v>
                </c:pt>
                <c:pt idx="80">
                  <c:v>7074.285714285716</c:v>
                </c:pt>
                <c:pt idx="81">
                  <c:v>7074.285714285716</c:v>
                </c:pt>
                <c:pt idx="82">
                  <c:v>7074.285714285716</c:v>
                </c:pt>
                <c:pt idx="83">
                  <c:v>7074.285714285716</c:v>
                </c:pt>
                <c:pt idx="84">
                  <c:v>7074.285714285716</c:v>
                </c:pt>
                <c:pt idx="85">
                  <c:v>7074.285714285716</c:v>
                </c:pt>
                <c:pt idx="86">
                  <c:v>7074.285714285716</c:v>
                </c:pt>
                <c:pt idx="87">
                  <c:v>7074.285714285716</c:v>
                </c:pt>
                <c:pt idx="88">
                  <c:v>7074.285714285716</c:v>
                </c:pt>
                <c:pt idx="89">
                  <c:v>7074.285714285716</c:v>
                </c:pt>
                <c:pt idx="90">
                  <c:v>7074.285714285716</c:v>
                </c:pt>
                <c:pt idx="91">
                  <c:v>7074.285714285716</c:v>
                </c:pt>
                <c:pt idx="92">
                  <c:v>7074.285714285716</c:v>
                </c:pt>
                <c:pt idx="93">
                  <c:v>7074.285714285716</c:v>
                </c:pt>
                <c:pt idx="94">
                  <c:v>7074.285714285716</c:v>
                </c:pt>
                <c:pt idx="95">
                  <c:v>33296.0</c:v>
                </c:pt>
                <c:pt idx="96">
                  <c:v>33296.0</c:v>
                </c:pt>
                <c:pt idx="97">
                  <c:v>33296.0</c:v>
                </c:pt>
                <c:pt idx="98">
                  <c:v>33296.0</c:v>
                </c:pt>
                <c:pt idx="99">
                  <c:v>33296.0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62.71507498026835</c:v>
                </c:pt>
                <c:pt idx="1">
                  <c:v>62.71507498026835</c:v>
                </c:pt>
                <c:pt idx="2">
                  <c:v>62.71507498026835</c:v>
                </c:pt>
                <c:pt idx="3">
                  <c:v>62.71507498026835</c:v>
                </c:pt>
                <c:pt idx="4">
                  <c:v>62.71507498026835</c:v>
                </c:pt>
                <c:pt idx="5">
                  <c:v>62.71507498026835</c:v>
                </c:pt>
                <c:pt idx="6">
                  <c:v>62.71507498026835</c:v>
                </c:pt>
                <c:pt idx="7">
                  <c:v>62.71507498026835</c:v>
                </c:pt>
                <c:pt idx="8">
                  <c:v>62.71507498026835</c:v>
                </c:pt>
                <c:pt idx="9">
                  <c:v>62.71507498026835</c:v>
                </c:pt>
                <c:pt idx="10">
                  <c:v>62.71507498026835</c:v>
                </c:pt>
                <c:pt idx="11">
                  <c:v>62.71507498026835</c:v>
                </c:pt>
                <c:pt idx="12">
                  <c:v>62.71507498026835</c:v>
                </c:pt>
                <c:pt idx="13">
                  <c:v>62.71507498026835</c:v>
                </c:pt>
                <c:pt idx="14">
                  <c:v>62.71507498026835</c:v>
                </c:pt>
                <c:pt idx="15">
                  <c:v>504.7868240991024</c:v>
                </c:pt>
                <c:pt idx="16">
                  <c:v>504.7868240991024</c:v>
                </c:pt>
                <c:pt idx="17">
                  <c:v>504.7868240991024</c:v>
                </c:pt>
                <c:pt idx="18">
                  <c:v>504.7868240991024</c:v>
                </c:pt>
                <c:pt idx="19">
                  <c:v>504.7868240991024</c:v>
                </c:pt>
                <c:pt idx="20">
                  <c:v>504.7868240991024</c:v>
                </c:pt>
                <c:pt idx="21">
                  <c:v>504.7868240991024</c:v>
                </c:pt>
                <c:pt idx="22">
                  <c:v>504.7868240991024</c:v>
                </c:pt>
                <c:pt idx="23">
                  <c:v>504.7868240991024</c:v>
                </c:pt>
                <c:pt idx="24">
                  <c:v>504.7868240991024</c:v>
                </c:pt>
                <c:pt idx="25">
                  <c:v>504.7868240991024</c:v>
                </c:pt>
                <c:pt idx="26">
                  <c:v>504.7868240991024</c:v>
                </c:pt>
                <c:pt idx="27">
                  <c:v>504.7868240991024</c:v>
                </c:pt>
                <c:pt idx="28">
                  <c:v>504.7868240991024</c:v>
                </c:pt>
                <c:pt idx="29">
                  <c:v>504.7868240991024</c:v>
                </c:pt>
                <c:pt idx="30">
                  <c:v>504.7868240991024</c:v>
                </c:pt>
                <c:pt idx="31">
                  <c:v>504.7868240991024</c:v>
                </c:pt>
                <c:pt idx="32">
                  <c:v>504.7868240991024</c:v>
                </c:pt>
                <c:pt idx="33">
                  <c:v>504.7868240991024</c:v>
                </c:pt>
                <c:pt idx="34">
                  <c:v>504.7868240991024</c:v>
                </c:pt>
                <c:pt idx="35">
                  <c:v>504.7868240991024</c:v>
                </c:pt>
                <c:pt idx="36">
                  <c:v>504.7868240991024</c:v>
                </c:pt>
                <c:pt idx="37">
                  <c:v>504.7868240991024</c:v>
                </c:pt>
                <c:pt idx="38">
                  <c:v>504.7868240991024</c:v>
                </c:pt>
                <c:pt idx="39">
                  <c:v>504.7868240991024</c:v>
                </c:pt>
                <c:pt idx="40">
                  <c:v>504.7868240991024</c:v>
                </c:pt>
                <c:pt idx="41">
                  <c:v>504.7868240991024</c:v>
                </c:pt>
                <c:pt idx="42">
                  <c:v>504.7868240991024</c:v>
                </c:pt>
                <c:pt idx="43">
                  <c:v>504.7868240991024</c:v>
                </c:pt>
                <c:pt idx="44">
                  <c:v>504.7868240991024</c:v>
                </c:pt>
                <c:pt idx="45">
                  <c:v>504.7868240991024</c:v>
                </c:pt>
                <c:pt idx="46">
                  <c:v>504.7868240991024</c:v>
                </c:pt>
                <c:pt idx="47">
                  <c:v>504.7868240991024</c:v>
                </c:pt>
                <c:pt idx="48">
                  <c:v>504.7868240991024</c:v>
                </c:pt>
                <c:pt idx="49">
                  <c:v>504.7868240991024</c:v>
                </c:pt>
                <c:pt idx="50">
                  <c:v>504.7868240991024</c:v>
                </c:pt>
                <c:pt idx="51">
                  <c:v>504.7868240991024</c:v>
                </c:pt>
                <c:pt idx="52">
                  <c:v>504.7868240991024</c:v>
                </c:pt>
                <c:pt idx="53">
                  <c:v>504.7868240991024</c:v>
                </c:pt>
                <c:pt idx="54">
                  <c:v>504.7868240991024</c:v>
                </c:pt>
                <c:pt idx="55">
                  <c:v>504.7868240991024</c:v>
                </c:pt>
                <c:pt idx="56">
                  <c:v>504.7868240991024</c:v>
                </c:pt>
                <c:pt idx="57">
                  <c:v>504.7868240991024</c:v>
                </c:pt>
                <c:pt idx="58">
                  <c:v>504.7868240991024</c:v>
                </c:pt>
                <c:pt idx="59">
                  <c:v>504.7868240991024</c:v>
                </c:pt>
                <c:pt idx="60">
                  <c:v>504.7868240991024</c:v>
                </c:pt>
                <c:pt idx="61">
                  <c:v>504.7868240991024</c:v>
                </c:pt>
                <c:pt idx="62">
                  <c:v>504.7868240991024</c:v>
                </c:pt>
                <c:pt idx="63">
                  <c:v>504.7868240991024</c:v>
                </c:pt>
                <c:pt idx="64">
                  <c:v>504.7868240991024</c:v>
                </c:pt>
                <c:pt idx="65">
                  <c:v>504.7868240991024</c:v>
                </c:pt>
                <c:pt idx="66">
                  <c:v>504.7868240991024</c:v>
                </c:pt>
                <c:pt idx="67">
                  <c:v>504.7868240991024</c:v>
                </c:pt>
                <c:pt idx="68">
                  <c:v>504.7868240991024</c:v>
                </c:pt>
                <c:pt idx="69">
                  <c:v>504.7868240991024</c:v>
                </c:pt>
                <c:pt idx="70">
                  <c:v>1584.272219021272</c:v>
                </c:pt>
                <c:pt idx="71">
                  <c:v>1584.272219021272</c:v>
                </c:pt>
                <c:pt idx="72">
                  <c:v>1584.272219021272</c:v>
                </c:pt>
                <c:pt idx="73">
                  <c:v>1584.272219021272</c:v>
                </c:pt>
                <c:pt idx="74">
                  <c:v>1584.272219021272</c:v>
                </c:pt>
                <c:pt idx="75">
                  <c:v>1584.272219021272</c:v>
                </c:pt>
                <c:pt idx="76">
                  <c:v>1584.272219021272</c:v>
                </c:pt>
                <c:pt idx="77">
                  <c:v>1584.272219021272</c:v>
                </c:pt>
                <c:pt idx="78">
                  <c:v>1584.272219021272</c:v>
                </c:pt>
                <c:pt idx="79">
                  <c:v>1584.272219021272</c:v>
                </c:pt>
                <c:pt idx="80">
                  <c:v>1584.272219021272</c:v>
                </c:pt>
                <c:pt idx="81">
                  <c:v>1584.272219021272</c:v>
                </c:pt>
                <c:pt idx="82">
                  <c:v>1584.272219021272</c:v>
                </c:pt>
                <c:pt idx="83">
                  <c:v>1584.272219021272</c:v>
                </c:pt>
                <c:pt idx="84">
                  <c:v>1584.272219021272</c:v>
                </c:pt>
                <c:pt idx="85">
                  <c:v>1584.272219021272</c:v>
                </c:pt>
                <c:pt idx="86">
                  <c:v>1584.272219021272</c:v>
                </c:pt>
                <c:pt idx="87">
                  <c:v>1584.272219021272</c:v>
                </c:pt>
                <c:pt idx="88">
                  <c:v>1584.272219021272</c:v>
                </c:pt>
                <c:pt idx="89">
                  <c:v>1584.272219021272</c:v>
                </c:pt>
                <c:pt idx="90">
                  <c:v>1584.272219021272</c:v>
                </c:pt>
                <c:pt idx="91">
                  <c:v>1584.272219021272</c:v>
                </c:pt>
                <c:pt idx="92">
                  <c:v>1584.272219021272</c:v>
                </c:pt>
                <c:pt idx="93">
                  <c:v>1584.272219021272</c:v>
                </c:pt>
                <c:pt idx="94">
                  <c:v>1584.272219021272</c:v>
                </c:pt>
                <c:pt idx="95">
                  <c:v>1503.440461216265</c:v>
                </c:pt>
                <c:pt idx="96">
                  <c:v>1503.440461216265</c:v>
                </c:pt>
                <c:pt idx="97">
                  <c:v>1503.440461216265</c:v>
                </c:pt>
                <c:pt idx="98">
                  <c:v>1503.440461216265</c:v>
                </c:pt>
                <c:pt idx="99">
                  <c:v>1503.440461216265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228.5714285714286</c:v>
                </c:pt>
                <c:pt idx="1">
                  <c:v>228.5714285714286</c:v>
                </c:pt>
                <c:pt idx="2">
                  <c:v>228.5714285714286</c:v>
                </c:pt>
                <c:pt idx="3">
                  <c:v>228.5714285714286</c:v>
                </c:pt>
                <c:pt idx="4">
                  <c:v>228.5714285714286</c:v>
                </c:pt>
                <c:pt idx="5">
                  <c:v>228.5714285714286</c:v>
                </c:pt>
                <c:pt idx="6">
                  <c:v>228.5714285714286</c:v>
                </c:pt>
                <c:pt idx="7">
                  <c:v>228.5714285714286</c:v>
                </c:pt>
                <c:pt idx="8">
                  <c:v>228.5714285714286</c:v>
                </c:pt>
                <c:pt idx="9">
                  <c:v>228.5714285714286</c:v>
                </c:pt>
                <c:pt idx="10">
                  <c:v>228.5714285714286</c:v>
                </c:pt>
                <c:pt idx="11">
                  <c:v>228.5714285714286</c:v>
                </c:pt>
                <c:pt idx="12">
                  <c:v>228.5714285714286</c:v>
                </c:pt>
                <c:pt idx="13">
                  <c:v>228.5714285714286</c:v>
                </c:pt>
                <c:pt idx="14">
                  <c:v>228.5714285714286</c:v>
                </c:pt>
                <c:pt idx="15">
                  <c:v>4223.0</c:v>
                </c:pt>
                <c:pt idx="16">
                  <c:v>4223.0</c:v>
                </c:pt>
                <c:pt idx="17">
                  <c:v>4223.0</c:v>
                </c:pt>
                <c:pt idx="18">
                  <c:v>4223.0</c:v>
                </c:pt>
                <c:pt idx="19">
                  <c:v>4223.0</c:v>
                </c:pt>
                <c:pt idx="20">
                  <c:v>4223.0</c:v>
                </c:pt>
                <c:pt idx="21">
                  <c:v>4223.0</c:v>
                </c:pt>
                <c:pt idx="22">
                  <c:v>4223.0</c:v>
                </c:pt>
                <c:pt idx="23">
                  <c:v>4223.0</c:v>
                </c:pt>
                <c:pt idx="24">
                  <c:v>4223.0</c:v>
                </c:pt>
                <c:pt idx="25">
                  <c:v>4223.0</c:v>
                </c:pt>
                <c:pt idx="26">
                  <c:v>4223.0</c:v>
                </c:pt>
                <c:pt idx="27">
                  <c:v>4223.0</c:v>
                </c:pt>
                <c:pt idx="28">
                  <c:v>4223.0</c:v>
                </c:pt>
                <c:pt idx="29">
                  <c:v>4223.0</c:v>
                </c:pt>
                <c:pt idx="30">
                  <c:v>4223.0</c:v>
                </c:pt>
                <c:pt idx="31">
                  <c:v>4223.0</c:v>
                </c:pt>
                <c:pt idx="32">
                  <c:v>4223.0</c:v>
                </c:pt>
                <c:pt idx="33">
                  <c:v>4223.0</c:v>
                </c:pt>
                <c:pt idx="34">
                  <c:v>4223.0</c:v>
                </c:pt>
                <c:pt idx="35">
                  <c:v>4223.0</c:v>
                </c:pt>
                <c:pt idx="36">
                  <c:v>4223.0</c:v>
                </c:pt>
                <c:pt idx="37">
                  <c:v>4223.0</c:v>
                </c:pt>
                <c:pt idx="38">
                  <c:v>4223.0</c:v>
                </c:pt>
                <c:pt idx="39">
                  <c:v>4223.0</c:v>
                </c:pt>
                <c:pt idx="40">
                  <c:v>4223.0</c:v>
                </c:pt>
                <c:pt idx="41">
                  <c:v>4223.0</c:v>
                </c:pt>
                <c:pt idx="42">
                  <c:v>4223.0</c:v>
                </c:pt>
                <c:pt idx="43">
                  <c:v>4223.0</c:v>
                </c:pt>
                <c:pt idx="44">
                  <c:v>4223.0</c:v>
                </c:pt>
                <c:pt idx="45">
                  <c:v>4223.0</c:v>
                </c:pt>
                <c:pt idx="46">
                  <c:v>4223.0</c:v>
                </c:pt>
                <c:pt idx="47">
                  <c:v>4223.0</c:v>
                </c:pt>
                <c:pt idx="48">
                  <c:v>4223.0</c:v>
                </c:pt>
                <c:pt idx="49">
                  <c:v>4223.0</c:v>
                </c:pt>
                <c:pt idx="50">
                  <c:v>4223.0</c:v>
                </c:pt>
                <c:pt idx="51">
                  <c:v>4223.0</c:v>
                </c:pt>
                <c:pt idx="52">
                  <c:v>4223.0</c:v>
                </c:pt>
                <c:pt idx="53">
                  <c:v>4223.0</c:v>
                </c:pt>
                <c:pt idx="54">
                  <c:v>4223.0</c:v>
                </c:pt>
                <c:pt idx="55">
                  <c:v>4223.0</c:v>
                </c:pt>
                <c:pt idx="56">
                  <c:v>4223.0</c:v>
                </c:pt>
                <c:pt idx="57">
                  <c:v>4223.0</c:v>
                </c:pt>
                <c:pt idx="58">
                  <c:v>4223.0</c:v>
                </c:pt>
                <c:pt idx="59">
                  <c:v>4223.0</c:v>
                </c:pt>
                <c:pt idx="60">
                  <c:v>4223.0</c:v>
                </c:pt>
                <c:pt idx="61">
                  <c:v>4223.0</c:v>
                </c:pt>
                <c:pt idx="62">
                  <c:v>4223.0</c:v>
                </c:pt>
                <c:pt idx="63">
                  <c:v>4223.0</c:v>
                </c:pt>
                <c:pt idx="64">
                  <c:v>4223.0</c:v>
                </c:pt>
                <c:pt idx="65">
                  <c:v>4223.0</c:v>
                </c:pt>
                <c:pt idx="66">
                  <c:v>4223.0</c:v>
                </c:pt>
                <c:pt idx="67">
                  <c:v>4223.0</c:v>
                </c:pt>
                <c:pt idx="68">
                  <c:v>4223.0</c:v>
                </c:pt>
                <c:pt idx="69">
                  <c:v>4223.0</c:v>
                </c:pt>
                <c:pt idx="70">
                  <c:v>26568.0</c:v>
                </c:pt>
                <c:pt idx="71">
                  <c:v>26568.0</c:v>
                </c:pt>
                <c:pt idx="72">
                  <c:v>26568.0</c:v>
                </c:pt>
                <c:pt idx="73">
                  <c:v>26568.0</c:v>
                </c:pt>
                <c:pt idx="74">
                  <c:v>26568.0</c:v>
                </c:pt>
                <c:pt idx="75">
                  <c:v>26568.0</c:v>
                </c:pt>
                <c:pt idx="76">
                  <c:v>26568.0</c:v>
                </c:pt>
                <c:pt idx="77">
                  <c:v>26568.0</c:v>
                </c:pt>
                <c:pt idx="78">
                  <c:v>26568.0</c:v>
                </c:pt>
                <c:pt idx="79">
                  <c:v>26568.0</c:v>
                </c:pt>
                <c:pt idx="80">
                  <c:v>26568.0</c:v>
                </c:pt>
                <c:pt idx="81">
                  <c:v>26568.0</c:v>
                </c:pt>
                <c:pt idx="82">
                  <c:v>26568.0</c:v>
                </c:pt>
                <c:pt idx="83">
                  <c:v>26568.0</c:v>
                </c:pt>
                <c:pt idx="84">
                  <c:v>26568.0</c:v>
                </c:pt>
                <c:pt idx="85">
                  <c:v>26568.0</c:v>
                </c:pt>
                <c:pt idx="86">
                  <c:v>26568.0</c:v>
                </c:pt>
                <c:pt idx="87">
                  <c:v>26568.0</c:v>
                </c:pt>
                <c:pt idx="88">
                  <c:v>26568.0</c:v>
                </c:pt>
                <c:pt idx="89">
                  <c:v>26568.0</c:v>
                </c:pt>
                <c:pt idx="90">
                  <c:v>26568.0</c:v>
                </c:pt>
                <c:pt idx="91">
                  <c:v>26568.0</c:v>
                </c:pt>
                <c:pt idx="92">
                  <c:v>26568.0</c:v>
                </c:pt>
                <c:pt idx="93">
                  <c:v>26568.0</c:v>
                </c:pt>
                <c:pt idx="94">
                  <c:v>26568.0</c:v>
                </c:pt>
                <c:pt idx="95">
                  <c:v>26691.55555555555</c:v>
                </c:pt>
                <c:pt idx="96">
                  <c:v>26691.55555555555</c:v>
                </c:pt>
                <c:pt idx="97">
                  <c:v>26691.55555555555</c:v>
                </c:pt>
                <c:pt idx="98">
                  <c:v>26691.55555555555</c:v>
                </c:pt>
                <c:pt idx="99">
                  <c:v>26691.55555555555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824.4930548801136</c:v>
                </c:pt>
                <c:pt idx="1">
                  <c:v>824.4930548801136</c:v>
                </c:pt>
                <c:pt idx="2">
                  <c:v>824.4930548801136</c:v>
                </c:pt>
                <c:pt idx="3">
                  <c:v>824.4930548801136</c:v>
                </c:pt>
                <c:pt idx="4">
                  <c:v>824.4930548801136</c:v>
                </c:pt>
                <c:pt idx="5">
                  <c:v>824.4930548801136</c:v>
                </c:pt>
                <c:pt idx="6">
                  <c:v>824.4930548801136</c:v>
                </c:pt>
                <c:pt idx="7">
                  <c:v>824.4930548801136</c:v>
                </c:pt>
                <c:pt idx="8">
                  <c:v>824.4930548801136</c:v>
                </c:pt>
                <c:pt idx="9">
                  <c:v>824.4930548801136</c:v>
                </c:pt>
                <c:pt idx="10">
                  <c:v>824.4930548801136</c:v>
                </c:pt>
                <c:pt idx="11">
                  <c:v>824.4930548801136</c:v>
                </c:pt>
                <c:pt idx="12">
                  <c:v>824.4930548801136</c:v>
                </c:pt>
                <c:pt idx="13">
                  <c:v>824.4930548801136</c:v>
                </c:pt>
                <c:pt idx="14">
                  <c:v>824.4930548801136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17165.71428571428</c:v>
                </c:pt>
                <c:pt idx="1">
                  <c:v>17165.71428571428</c:v>
                </c:pt>
                <c:pt idx="2">
                  <c:v>17165.71428571428</c:v>
                </c:pt>
                <c:pt idx="3">
                  <c:v>17165.71428571428</c:v>
                </c:pt>
                <c:pt idx="4">
                  <c:v>17165.71428571428</c:v>
                </c:pt>
                <c:pt idx="5">
                  <c:v>17165.71428571428</c:v>
                </c:pt>
                <c:pt idx="6">
                  <c:v>17165.71428571428</c:v>
                </c:pt>
                <c:pt idx="7">
                  <c:v>17165.71428571428</c:v>
                </c:pt>
                <c:pt idx="8">
                  <c:v>17165.71428571428</c:v>
                </c:pt>
                <c:pt idx="9">
                  <c:v>17165.71428571428</c:v>
                </c:pt>
                <c:pt idx="10">
                  <c:v>17165.71428571428</c:v>
                </c:pt>
                <c:pt idx="11">
                  <c:v>17165.71428571428</c:v>
                </c:pt>
                <c:pt idx="12">
                  <c:v>17165.71428571428</c:v>
                </c:pt>
                <c:pt idx="13">
                  <c:v>17165.71428571428</c:v>
                </c:pt>
                <c:pt idx="14">
                  <c:v>17165.71428571428</c:v>
                </c:pt>
                <c:pt idx="15">
                  <c:v>3150.0</c:v>
                </c:pt>
                <c:pt idx="16">
                  <c:v>3150.0</c:v>
                </c:pt>
                <c:pt idx="17">
                  <c:v>3150.0</c:v>
                </c:pt>
                <c:pt idx="18">
                  <c:v>3150.0</c:v>
                </c:pt>
                <c:pt idx="19">
                  <c:v>3150.0</c:v>
                </c:pt>
                <c:pt idx="20">
                  <c:v>3150.0</c:v>
                </c:pt>
                <c:pt idx="21">
                  <c:v>3150.0</c:v>
                </c:pt>
                <c:pt idx="22">
                  <c:v>3150.0</c:v>
                </c:pt>
                <c:pt idx="23">
                  <c:v>3150.0</c:v>
                </c:pt>
                <c:pt idx="24">
                  <c:v>3150.0</c:v>
                </c:pt>
                <c:pt idx="25">
                  <c:v>3150.0</c:v>
                </c:pt>
                <c:pt idx="26">
                  <c:v>3150.0</c:v>
                </c:pt>
                <c:pt idx="27">
                  <c:v>3150.0</c:v>
                </c:pt>
                <c:pt idx="28">
                  <c:v>3150.0</c:v>
                </c:pt>
                <c:pt idx="29">
                  <c:v>3150.0</c:v>
                </c:pt>
                <c:pt idx="30">
                  <c:v>3150.0</c:v>
                </c:pt>
                <c:pt idx="31">
                  <c:v>3150.0</c:v>
                </c:pt>
                <c:pt idx="32">
                  <c:v>3150.0</c:v>
                </c:pt>
                <c:pt idx="33">
                  <c:v>3150.0</c:v>
                </c:pt>
                <c:pt idx="34">
                  <c:v>3150.0</c:v>
                </c:pt>
                <c:pt idx="35">
                  <c:v>3150.0</c:v>
                </c:pt>
                <c:pt idx="36">
                  <c:v>3150.0</c:v>
                </c:pt>
                <c:pt idx="37">
                  <c:v>3150.0</c:v>
                </c:pt>
                <c:pt idx="38">
                  <c:v>3150.0</c:v>
                </c:pt>
                <c:pt idx="39">
                  <c:v>3150.0</c:v>
                </c:pt>
                <c:pt idx="40">
                  <c:v>3150.0</c:v>
                </c:pt>
                <c:pt idx="41">
                  <c:v>3150.0</c:v>
                </c:pt>
                <c:pt idx="42">
                  <c:v>3150.0</c:v>
                </c:pt>
                <c:pt idx="43">
                  <c:v>3150.0</c:v>
                </c:pt>
                <c:pt idx="44">
                  <c:v>3150.0</c:v>
                </c:pt>
                <c:pt idx="45">
                  <c:v>3150.0</c:v>
                </c:pt>
                <c:pt idx="46">
                  <c:v>3150.0</c:v>
                </c:pt>
                <c:pt idx="47">
                  <c:v>3150.0</c:v>
                </c:pt>
                <c:pt idx="48">
                  <c:v>3150.0</c:v>
                </c:pt>
                <c:pt idx="49">
                  <c:v>3150.0</c:v>
                </c:pt>
                <c:pt idx="50">
                  <c:v>3150.0</c:v>
                </c:pt>
                <c:pt idx="51">
                  <c:v>3150.0</c:v>
                </c:pt>
                <c:pt idx="52">
                  <c:v>3150.0</c:v>
                </c:pt>
                <c:pt idx="53">
                  <c:v>3150.0</c:v>
                </c:pt>
                <c:pt idx="54">
                  <c:v>3150.0</c:v>
                </c:pt>
                <c:pt idx="55">
                  <c:v>3150.0</c:v>
                </c:pt>
                <c:pt idx="56">
                  <c:v>3150.0</c:v>
                </c:pt>
                <c:pt idx="57">
                  <c:v>3150.0</c:v>
                </c:pt>
                <c:pt idx="58">
                  <c:v>3150.0</c:v>
                </c:pt>
                <c:pt idx="59">
                  <c:v>3150.0</c:v>
                </c:pt>
                <c:pt idx="60">
                  <c:v>3150.0</c:v>
                </c:pt>
                <c:pt idx="61">
                  <c:v>3150.0</c:v>
                </c:pt>
                <c:pt idx="62">
                  <c:v>3150.0</c:v>
                </c:pt>
                <c:pt idx="63">
                  <c:v>3150.0</c:v>
                </c:pt>
                <c:pt idx="64">
                  <c:v>3150.0</c:v>
                </c:pt>
                <c:pt idx="65">
                  <c:v>3150.0</c:v>
                </c:pt>
                <c:pt idx="66">
                  <c:v>3150.0</c:v>
                </c:pt>
                <c:pt idx="67">
                  <c:v>3150.0</c:v>
                </c:pt>
                <c:pt idx="68">
                  <c:v>3150.0</c:v>
                </c:pt>
                <c:pt idx="69">
                  <c:v>3150.0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116571.4285714286</c:v>
                </c:pt>
                <c:pt idx="71">
                  <c:v>116571.4285714286</c:v>
                </c:pt>
                <c:pt idx="72">
                  <c:v>116571.4285714286</c:v>
                </c:pt>
                <c:pt idx="73">
                  <c:v>116571.4285714286</c:v>
                </c:pt>
                <c:pt idx="74">
                  <c:v>116571.4285714286</c:v>
                </c:pt>
                <c:pt idx="75">
                  <c:v>116571.4285714286</c:v>
                </c:pt>
                <c:pt idx="76">
                  <c:v>116571.4285714286</c:v>
                </c:pt>
                <c:pt idx="77">
                  <c:v>116571.4285714286</c:v>
                </c:pt>
                <c:pt idx="78">
                  <c:v>116571.4285714286</c:v>
                </c:pt>
                <c:pt idx="79">
                  <c:v>116571.4285714286</c:v>
                </c:pt>
                <c:pt idx="80">
                  <c:v>116571.4285714286</c:v>
                </c:pt>
                <c:pt idx="81">
                  <c:v>116571.4285714286</c:v>
                </c:pt>
                <c:pt idx="82">
                  <c:v>116571.4285714286</c:v>
                </c:pt>
                <c:pt idx="83">
                  <c:v>116571.4285714286</c:v>
                </c:pt>
                <c:pt idx="84">
                  <c:v>116571.4285714286</c:v>
                </c:pt>
                <c:pt idx="85">
                  <c:v>116571.4285714286</c:v>
                </c:pt>
                <c:pt idx="86">
                  <c:v>116571.4285714286</c:v>
                </c:pt>
                <c:pt idx="87">
                  <c:v>116571.4285714286</c:v>
                </c:pt>
                <c:pt idx="88">
                  <c:v>116571.4285714286</c:v>
                </c:pt>
                <c:pt idx="89">
                  <c:v>116571.4285714286</c:v>
                </c:pt>
                <c:pt idx="90">
                  <c:v>116571.4285714286</c:v>
                </c:pt>
                <c:pt idx="91">
                  <c:v>116571.4285714286</c:v>
                </c:pt>
                <c:pt idx="92">
                  <c:v>116571.4285714286</c:v>
                </c:pt>
                <c:pt idx="93">
                  <c:v>116571.4285714286</c:v>
                </c:pt>
                <c:pt idx="94">
                  <c:v>116571.4285714286</c:v>
                </c:pt>
                <c:pt idx="95">
                  <c:v>117333.3333333333</c:v>
                </c:pt>
                <c:pt idx="96">
                  <c:v>117333.3333333333</c:v>
                </c:pt>
                <c:pt idx="97">
                  <c:v>117333.3333333333</c:v>
                </c:pt>
                <c:pt idx="98">
                  <c:v>117333.3333333333</c:v>
                </c:pt>
                <c:pt idx="99">
                  <c:v>117333.3333333333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6857.142857142857</c:v>
                </c:pt>
                <c:pt idx="1">
                  <c:v>6857.142857142857</c:v>
                </c:pt>
                <c:pt idx="2">
                  <c:v>6857.142857142857</c:v>
                </c:pt>
                <c:pt idx="3">
                  <c:v>6857.142857142857</c:v>
                </c:pt>
                <c:pt idx="4">
                  <c:v>6857.142857142857</c:v>
                </c:pt>
                <c:pt idx="5">
                  <c:v>6857.142857142857</c:v>
                </c:pt>
                <c:pt idx="6">
                  <c:v>6857.142857142857</c:v>
                </c:pt>
                <c:pt idx="7">
                  <c:v>6857.142857142857</c:v>
                </c:pt>
                <c:pt idx="8">
                  <c:v>6857.142857142857</c:v>
                </c:pt>
                <c:pt idx="9">
                  <c:v>6857.142857142857</c:v>
                </c:pt>
                <c:pt idx="10">
                  <c:v>6857.142857142857</c:v>
                </c:pt>
                <c:pt idx="11">
                  <c:v>6857.142857142857</c:v>
                </c:pt>
                <c:pt idx="12">
                  <c:v>6857.142857142857</c:v>
                </c:pt>
                <c:pt idx="13">
                  <c:v>6857.142857142857</c:v>
                </c:pt>
                <c:pt idx="14">
                  <c:v>6857.142857142857</c:v>
                </c:pt>
                <c:pt idx="15">
                  <c:v>2640.0</c:v>
                </c:pt>
                <c:pt idx="16">
                  <c:v>2640.0</c:v>
                </c:pt>
                <c:pt idx="17">
                  <c:v>2640.0</c:v>
                </c:pt>
                <c:pt idx="18">
                  <c:v>2640.0</c:v>
                </c:pt>
                <c:pt idx="19">
                  <c:v>2640.0</c:v>
                </c:pt>
                <c:pt idx="20">
                  <c:v>2640.0</c:v>
                </c:pt>
                <c:pt idx="21">
                  <c:v>2640.0</c:v>
                </c:pt>
                <c:pt idx="22">
                  <c:v>2640.0</c:v>
                </c:pt>
                <c:pt idx="23">
                  <c:v>2640.0</c:v>
                </c:pt>
                <c:pt idx="24">
                  <c:v>2640.0</c:v>
                </c:pt>
                <c:pt idx="25">
                  <c:v>2640.0</c:v>
                </c:pt>
                <c:pt idx="26">
                  <c:v>2640.0</c:v>
                </c:pt>
                <c:pt idx="27">
                  <c:v>2640.0</c:v>
                </c:pt>
                <c:pt idx="28">
                  <c:v>2640.0</c:v>
                </c:pt>
                <c:pt idx="29">
                  <c:v>2640.0</c:v>
                </c:pt>
                <c:pt idx="30">
                  <c:v>2640.0</c:v>
                </c:pt>
                <c:pt idx="31">
                  <c:v>2640.0</c:v>
                </c:pt>
                <c:pt idx="32">
                  <c:v>2640.0</c:v>
                </c:pt>
                <c:pt idx="33">
                  <c:v>2640.0</c:v>
                </c:pt>
                <c:pt idx="34">
                  <c:v>2640.0</c:v>
                </c:pt>
                <c:pt idx="35">
                  <c:v>2640.0</c:v>
                </c:pt>
                <c:pt idx="36">
                  <c:v>2640.0</c:v>
                </c:pt>
                <c:pt idx="37">
                  <c:v>2640.0</c:v>
                </c:pt>
                <c:pt idx="38">
                  <c:v>2640.0</c:v>
                </c:pt>
                <c:pt idx="39">
                  <c:v>2640.0</c:v>
                </c:pt>
                <c:pt idx="40">
                  <c:v>2640.0</c:v>
                </c:pt>
                <c:pt idx="41">
                  <c:v>2640.0</c:v>
                </c:pt>
                <c:pt idx="42">
                  <c:v>2640.0</c:v>
                </c:pt>
                <c:pt idx="43">
                  <c:v>2640.0</c:v>
                </c:pt>
                <c:pt idx="44">
                  <c:v>2640.0</c:v>
                </c:pt>
                <c:pt idx="45">
                  <c:v>2640.0</c:v>
                </c:pt>
                <c:pt idx="46">
                  <c:v>2640.0</c:v>
                </c:pt>
                <c:pt idx="47">
                  <c:v>2640.0</c:v>
                </c:pt>
                <c:pt idx="48">
                  <c:v>2640.0</c:v>
                </c:pt>
                <c:pt idx="49">
                  <c:v>2640.0</c:v>
                </c:pt>
                <c:pt idx="50">
                  <c:v>2640.0</c:v>
                </c:pt>
                <c:pt idx="51">
                  <c:v>2640.0</c:v>
                </c:pt>
                <c:pt idx="52">
                  <c:v>2640.0</c:v>
                </c:pt>
                <c:pt idx="53">
                  <c:v>2640.0</c:v>
                </c:pt>
                <c:pt idx="54">
                  <c:v>2640.0</c:v>
                </c:pt>
                <c:pt idx="55">
                  <c:v>2640.0</c:v>
                </c:pt>
                <c:pt idx="56">
                  <c:v>2640.0</c:v>
                </c:pt>
                <c:pt idx="57">
                  <c:v>2640.0</c:v>
                </c:pt>
                <c:pt idx="58">
                  <c:v>2640.0</c:v>
                </c:pt>
                <c:pt idx="59">
                  <c:v>2640.0</c:v>
                </c:pt>
                <c:pt idx="60">
                  <c:v>2640.0</c:v>
                </c:pt>
                <c:pt idx="61">
                  <c:v>2640.0</c:v>
                </c:pt>
                <c:pt idx="62">
                  <c:v>2640.0</c:v>
                </c:pt>
                <c:pt idx="63">
                  <c:v>2640.0</c:v>
                </c:pt>
                <c:pt idx="64">
                  <c:v>2640.0</c:v>
                </c:pt>
                <c:pt idx="65">
                  <c:v>2640.0</c:v>
                </c:pt>
                <c:pt idx="66">
                  <c:v>2640.0</c:v>
                </c:pt>
                <c:pt idx="67">
                  <c:v>2640.0</c:v>
                </c:pt>
                <c:pt idx="68">
                  <c:v>2640.0</c:v>
                </c:pt>
                <c:pt idx="69">
                  <c:v>2640.0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21333.33333333333</c:v>
                </c:pt>
                <c:pt idx="96">
                  <c:v>21333.33333333333</c:v>
                </c:pt>
                <c:pt idx="97">
                  <c:v>21333.33333333333</c:v>
                </c:pt>
                <c:pt idx="98">
                  <c:v>21333.33333333333</c:v>
                </c:pt>
                <c:pt idx="99">
                  <c:v>21333.33333333333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1264.060780823691</c:v>
                </c:pt>
                <c:pt idx="1">
                  <c:v>1264.060780823691</c:v>
                </c:pt>
                <c:pt idx="2">
                  <c:v>1264.060780823691</c:v>
                </c:pt>
                <c:pt idx="3">
                  <c:v>1264.060780823691</c:v>
                </c:pt>
                <c:pt idx="4">
                  <c:v>1264.060780823691</c:v>
                </c:pt>
                <c:pt idx="5">
                  <c:v>1264.060780823691</c:v>
                </c:pt>
                <c:pt idx="6">
                  <c:v>1264.060780823691</c:v>
                </c:pt>
                <c:pt idx="7">
                  <c:v>1264.060780823691</c:v>
                </c:pt>
                <c:pt idx="8">
                  <c:v>1264.060780823691</c:v>
                </c:pt>
                <c:pt idx="9">
                  <c:v>1264.060780823691</c:v>
                </c:pt>
                <c:pt idx="10">
                  <c:v>1264.060780823691</c:v>
                </c:pt>
                <c:pt idx="11">
                  <c:v>1264.060780823691</c:v>
                </c:pt>
                <c:pt idx="12">
                  <c:v>1264.060780823691</c:v>
                </c:pt>
                <c:pt idx="13">
                  <c:v>1264.060780823691</c:v>
                </c:pt>
                <c:pt idx="14">
                  <c:v>1264.060780823691</c:v>
                </c:pt>
                <c:pt idx="15">
                  <c:v>1382.566479025912</c:v>
                </c:pt>
                <c:pt idx="16">
                  <c:v>1382.566479025912</c:v>
                </c:pt>
                <c:pt idx="17">
                  <c:v>1382.566479025912</c:v>
                </c:pt>
                <c:pt idx="18">
                  <c:v>1382.566479025912</c:v>
                </c:pt>
                <c:pt idx="19">
                  <c:v>1382.566479025912</c:v>
                </c:pt>
                <c:pt idx="20">
                  <c:v>1382.566479025912</c:v>
                </c:pt>
                <c:pt idx="21">
                  <c:v>1382.566479025912</c:v>
                </c:pt>
                <c:pt idx="22">
                  <c:v>1382.566479025912</c:v>
                </c:pt>
                <c:pt idx="23">
                  <c:v>1382.566479025912</c:v>
                </c:pt>
                <c:pt idx="24">
                  <c:v>1382.566479025912</c:v>
                </c:pt>
                <c:pt idx="25">
                  <c:v>1382.566479025912</c:v>
                </c:pt>
                <c:pt idx="26">
                  <c:v>1382.566479025912</c:v>
                </c:pt>
                <c:pt idx="27">
                  <c:v>1382.566479025912</c:v>
                </c:pt>
                <c:pt idx="28">
                  <c:v>1382.566479025912</c:v>
                </c:pt>
                <c:pt idx="29">
                  <c:v>1382.566479025912</c:v>
                </c:pt>
                <c:pt idx="30">
                  <c:v>1382.566479025912</c:v>
                </c:pt>
                <c:pt idx="31">
                  <c:v>1382.566479025912</c:v>
                </c:pt>
                <c:pt idx="32">
                  <c:v>1382.566479025912</c:v>
                </c:pt>
                <c:pt idx="33">
                  <c:v>1382.566479025912</c:v>
                </c:pt>
                <c:pt idx="34">
                  <c:v>1382.566479025912</c:v>
                </c:pt>
                <c:pt idx="35">
                  <c:v>1382.566479025912</c:v>
                </c:pt>
                <c:pt idx="36">
                  <c:v>1382.566479025912</c:v>
                </c:pt>
                <c:pt idx="37">
                  <c:v>1382.566479025912</c:v>
                </c:pt>
                <c:pt idx="38">
                  <c:v>1382.566479025912</c:v>
                </c:pt>
                <c:pt idx="39">
                  <c:v>1382.566479025912</c:v>
                </c:pt>
                <c:pt idx="40">
                  <c:v>1382.566479025912</c:v>
                </c:pt>
                <c:pt idx="41">
                  <c:v>1382.566479025912</c:v>
                </c:pt>
                <c:pt idx="42">
                  <c:v>1382.566479025912</c:v>
                </c:pt>
                <c:pt idx="43">
                  <c:v>1382.566479025912</c:v>
                </c:pt>
                <c:pt idx="44">
                  <c:v>1382.566479025912</c:v>
                </c:pt>
                <c:pt idx="45">
                  <c:v>1382.566479025912</c:v>
                </c:pt>
                <c:pt idx="46">
                  <c:v>1382.566479025912</c:v>
                </c:pt>
                <c:pt idx="47">
                  <c:v>1382.566479025912</c:v>
                </c:pt>
                <c:pt idx="48">
                  <c:v>1382.566479025912</c:v>
                </c:pt>
                <c:pt idx="49">
                  <c:v>1382.566479025912</c:v>
                </c:pt>
                <c:pt idx="50">
                  <c:v>1382.566479025912</c:v>
                </c:pt>
                <c:pt idx="51">
                  <c:v>1382.566479025912</c:v>
                </c:pt>
                <c:pt idx="52">
                  <c:v>1382.566479025912</c:v>
                </c:pt>
                <c:pt idx="53">
                  <c:v>1382.566479025912</c:v>
                </c:pt>
                <c:pt idx="54">
                  <c:v>1382.566479025912</c:v>
                </c:pt>
                <c:pt idx="55">
                  <c:v>1382.566479025912</c:v>
                </c:pt>
                <c:pt idx="56">
                  <c:v>1382.566479025912</c:v>
                </c:pt>
                <c:pt idx="57">
                  <c:v>1382.566479025912</c:v>
                </c:pt>
                <c:pt idx="58">
                  <c:v>1382.566479025912</c:v>
                </c:pt>
                <c:pt idx="59">
                  <c:v>1382.566479025912</c:v>
                </c:pt>
                <c:pt idx="60">
                  <c:v>1382.566479025912</c:v>
                </c:pt>
                <c:pt idx="61">
                  <c:v>1382.566479025912</c:v>
                </c:pt>
                <c:pt idx="62">
                  <c:v>1382.566479025912</c:v>
                </c:pt>
                <c:pt idx="63">
                  <c:v>1382.566479025912</c:v>
                </c:pt>
                <c:pt idx="64">
                  <c:v>1382.566479025912</c:v>
                </c:pt>
                <c:pt idx="65">
                  <c:v>1382.566479025912</c:v>
                </c:pt>
                <c:pt idx="66">
                  <c:v>1382.566479025912</c:v>
                </c:pt>
                <c:pt idx="67">
                  <c:v>1382.566479025912</c:v>
                </c:pt>
                <c:pt idx="68">
                  <c:v>1382.566479025912</c:v>
                </c:pt>
                <c:pt idx="69">
                  <c:v>1382.566479025912</c:v>
                </c:pt>
                <c:pt idx="70">
                  <c:v>948.0455856177681</c:v>
                </c:pt>
                <c:pt idx="71">
                  <c:v>948.0455856177681</c:v>
                </c:pt>
                <c:pt idx="72">
                  <c:v>948.0455856177681</c:v>
                </c:pt>
                <c:pt idx="73">
                  <c:v>948.0455856177681</c:v>
                </c:pt>
                <c:pt idx="74">
                  <c:v>948.0455856177681</c:v>
                </c:pt>
                <c:pt idx="75">
                  <c:v>948.0455856177681</c:v>
                </c:pt>
                <c:pt idx="76">
                  <c:v>948.0455856177681</c:v>
                </c:pt>
                <c:pt idx="77">
                  <c:v>948.0455856177681</c:v>
                </c:pt>
                <c:pt idx="78">
                  <c:v>948.0455856177681</c:v>
                </c:pt>
                <c:pt idx="79">
                  <c:v>948.0455856177681</c:v>
                </c:pt>
                <c:pt idx="80">
                  <c:v>948.0455856177681</c:v>
                </c:pt>
                <c:pt idx="81">
                  <c:v>948.0455856177681</c:v>
                </c:pt>
                <c:pt idx="82">
                  <c:v>948.0455856177681</c:v>
                </c:pt>
                <c:pt idx="83">
                  <c:v>948.0455856177681</c:v>
                </c:pt>
                <c:pt idx="84">
                  <c:v>948.0455856177681</c:v>
                </c:pt>
                <c:pt idx="85">
                  <c:v>948.0455856177681</c:v>
                </c:pt>
                <c:pt idx="86">
                  <c:v>948.0455856177681</c:v>
                </c:pt>
                <c:pt idx="87">
                  <c:v>948.0455856177681</c:v>
                </c:pt>
                <c:pt idx="88">
                  <c:v>948.0455856177681</c:v>
                </c:pt>
                <c:pt idx="89">
                  <c:v>948.0455856177681</c:v>
                </c:pt>
                <c:pt idx="90">
                  <c:v>948.0455856177681</c:v>
                </c:pt>
                <c:pt idx="91">
                  <c:v>948.0455856177681</c:v>
                </c:pt>
                <c:pt idx="92">
                  <c:v>948.0455856177681</c:v>
                </c:pt>
                <c:pt idx="93">
                  <c:v>948.0455856177681</c:v>
                </c:pt>
                <c:pt idx="94">
                  <c:v>948.0455856177681</c:v>
                </c:pt>
                <c:pt idx="95">
                  <c:v>737.3687888138198</c:v>
                </c:pt>
                <c:pt idx="96">
                  <c:v>737.3687888138198</c:v>
                </c:pt>
                <c:pt idx="97">
                  <c:v>737.3687888138198</c:v>
                </c:pt>
                <c:pt idx="98">
                  <c:v>737.3687888138198</c:v>
                </c:pt>
                <c:pt idx="99">
                  <c:v>737.3687888138198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13920.0</c:v>
                </c:pt>
                <c:pt idx="1">
                  <c:v>13920.0</c:v>
                </c:pt>
                <c:pt idx="2">
                  <c:v>13920.0</c:v>
                </c:pt>
                <c:pt idx="3">
                  <c:v>13920.0</c:v>
                </c:pt>
                <c:pt idx="4">
                  <c:v>13920.0</c:v>
                </c:pt>
                <c:pt idx="5">
                  <c:v>13920.0</c:v>
                </c:pt>
                <c:pt idx="6">
                  <c:v>13920.0</c:v>
                </c:pt>
                <c:pt idx="7">
                  <c:v>13920.0</c:v>
                </c:pt>
                <c:pt idx="8">
                  <c:v>13920.0</c:v>
                </c:pt>
                <c:pt idx="9">
                  <c:v>13920.0</c:v>
                </c:pt>
                <c:pt idx="10">
                  <c:v>13920.0</c:v>
                </c:pt>
                <c:pt idx="11">
                  <c:v>13920.0</c:v>
                </c:pt>
                <c:pt idx="12">
                  <c:v>13920.0</c:v>
                </c:pt>
                <c:pt idx="13">
                  <c:v>13920.0</c:v>
                </c:pt>
                <c:pt idx="14">
                  <c:v>13920.0</c:v>
                </c:pt>
                <c:pt idx="15">
                  <c:v>24840.0</c:v>
                </c:pt>
                <c:pt idx="16">
                  <c:v>24840.0</c:v>
                </c:pt>
                <c:pt idx="17">
                  <c:v>24840.0</c:v>
                </c:pt>
                <c:pt idx="18">
                  <c:v>24840.0</c:v>
                </c:pt>
                <c:pt idx="19">
                  <c:v>24840.0</c:v>
                </c:pt>
                <c:pt idx="20">
                  <c:v>24840.0</c:v>
                </c:pt>
                <c:pt idx="21">
                  <c:v>24840.0</c:v>
                </c:pt>
                <c:pt idx="22">
                  <c:v>24840.0</c:v>
                </c:pt>
                <c:pt idx="23">
                  <c:v>24840.0</c:v>
                </c:pt>
                <c:pt idx="24">
                  <c:v>24840.0</c:v>
                </c:pt>
                <c:pt idx="25">
                  <c:v>24840.0</c:v>
                </c:pt>
                <c:pt idx="26">
                  <c:v>24840.0</c:v>
                </c:pt>
                <c:pt idx="27">
                  <c:v>24840.0</c:v>
                </c:pt>
                <c:pt idx="28">
                  <c:v>24840.0</c:v>
                </c:pt>
                <c:pt idx="29">
                  <c:v>24840.0</c:v>
                </c:pt>
                <c:pt idx="30">
                  <c:v>24840.0</c:v>
                </c:pt>
                <c:pt idx="31">
                  <c:v>24840.0</c:v>
                </c:pt>
                <c:pt idx="32">
                  <c:v>24840.0</c:v>
                </c:pt>
                <c:pt idx="33">
                  <c:v>24840.0</c:v>
                </c:pt>
                <c:pt idx="34">
                  <c:v>24840.0</c:v>
                </c:pt>
                <c:pt idx="35">
                  <c:v>24840.0</c:v>
                </c:pt>
                <c:pt idx="36">
                  <c:v>24840.0</c:v>
                </c:pt>
                <c:pt idx="37">
                  <c:v>24840.0</c:v>
                </c:pt>
                <c:pt idx="38">
                  <c:v>24840.0</c:v>
                </c:pt>
                <c:pt idx="39">
                  <c:v>24840.0</c:v>
                </c:pt>
                <c:pt idx="40">
                  <c:v>24840.0</c:v>
                </c:pt>
                <c:pt idx="41">
                  <c:v>24840.0</c:v>
                </c:pt>
                <c:pt idx="42">
                  <c:v>24840.0</c:v>
                </c:pt>
                <c:pt idx="43">
                  <c:v>24840.0</c:v>
                </c:pt>
                <c:pt idx="44">
                  <c:v>24840.0</c:v>
                </c:pt>
                <c:pt idx="45">
                  <c:v>24840.0</c:v>
                </c:pt>
                <c:pt idx="46">
                  <c:v>24840.0</c:v>
                </c:pt>
                <c:pt idx="47">
                  <c:v>24840.0</c:v>
                </c:pt>
                <c:pt idx="48">
                  <c:v>24840.0</c:v>
                </c:pt>
                <c:pt idx="49">
                  <c:v>24840.0</c:v>
                </c:pt>
                <c:pt idx="50">
                  <c:v>24840.0</c:v>
                </c:pt>
                <c:pt idx="51">
                  <c:v>24840.0</c:v>
                </c:pt>
                <c:pt idx="52">
                  <c:v>24840.0</c:v>
                </c:pt>
                <c:pt idx="53">
                  <c:v>24840.0</c:v>
                </c:pt>
                <c:pt idx="54">
                  <c:v>24840.0</c:v>
                </c:pt>
                <c:pt idx="55">
                  <c:v>24840.0</c:v>
                </c:pt>
                <c:pt idx="56">
                  <c:v>24840.0</c:v>
                </c:pt>
                <c:pt idx="57">
                  <c:v>24840.0</c:v>
                </c:pt>
                <c:pt idx="58">
                  <c:v>24840.0</c:v>
                </c:pt>
                <c:pt idx="59">
                  <c:v>24840.0</c:v>
                </c:pt>
                <c:pt idx="60">
                  <c:v>24840.0</c:v>
                </c:pt>
                <c:pt idx="61">
                  <c:v>24840.0</c:v>
                </c:pt>
                <c:pt idx="62">
                  <c:v>24840.0</c:v>
                </c:pt>
                <c:pt idx="63">
                  <c:v>24840.0</c:v>
                </c:pt>
                <c:pt idx="64">
                  <c:v>24840.0</c:v>
                </c:pt>
                <c:pt idx="65">
                  <c:v>24840.0</c:v>
                </c:pt>
                <c:pt idx="66">
                  <c:v>24840.0</c:v>
                </c:pt>
                <c:pt idx="67">
                  <c:v>24840.0</c:v>
                </c:pt>
                <c:pt idx="68">
                  <c:v>24840.0</c:v>
                </c:pt>
                <c:pt idx="69">
                  <c:v>24840.0</c:v>
                </c:pt>
                <c:pt idx="70">
                  <c:v>8502.857142857143</c:v>
                </c:pt>
                <c:pt idx="71">
                  <c:v>8502.857142857143</c:v>
                </c:pt>
                <c:pt idx="72">
                  <c:v>8502.857142857143</c:v>
                </c:pt>
                <c:pt idx="73">
                  <c:v>8502.857142857143</c:v>
                </c:pt>
                <c:pt idx="74">
                  <c:v>8502.857142857143</c:v>
                </c:pt>
                <c:pt idx="75">
                  <c:v>8502.857142857143</c:v>
                </c:pt>
                <c:pt idx="76">
                  <c:v>8502.857142857143</c:v>
                </c:pt>
                <c:pt idx="77">
                  <c:v>8502.857142857143</c:v>
                </c:pt>
                <c:pt idx="78">
                  <c:v>8502.857142857143</c:v>
                </c:pt>
                <c:pt idx="79">
                  <c:v>8502.857142857143</c:v>
                </c:pt>
                <c:pt idx="80">
                  <c:v>8502.857142857143</c:v>
                </c:pt>
                <c:pt idx="81">
                  <c:v>8502.857142857143</c:v>
                </c:pt>
                <c:pt idx="82">
                  <c:v>8502.857142857143</c:v>
                </c:pt>
                <c:pt idx="83">
                  <c:v>8502.857142857143</c:v>
                </c:pt>
                <c:pt idx="84">
                  <c:v>8502.857142857143</c:v>
                </c:pt>
                <c:pt idx="85">
                  <c:v>8502.857142857143</c:v>
                </c:pt>
                <c:pt idx="86">
                  <c:v>8502.857142857143</c:v>
                </c:pt>
                <c:pt idx="87">
                  <c:v>8502.857142857143</c:v>
                </c:pt>
                <c:pt idx="88">
                  <c:v>8502.857142857143</c:v>
                </c:pt>
                <c:pt idx="89">
                  <c:v>8502.857142857143</c:v>
                </c:pt>
                <c:pt idx="90">
                  <c:v>8502.857142857143</c:v>
                </c:pt>
                <c:pt idx="91">
                  <c:v>8502.857142857143</c:v>
                </c:pt>
                <c:pt idx="92">
                  <c:v>8502.857142857143</c:v>
                </c:pt>
                <c:pt idx="93">
                  <c:v>8502.857142857143</c:v>
                </c:pt>
                <c:pt idx="94">
                  <c:v>8502.857142857143</c:v>
                </c:pt>
                <c:pt idx="95">
                  <c:v>6613.333333333333</c:v>
                </c:pt>
                <c:pt idx="96">
                  <c:v>6613.333333333333</c:v>
                </c:pt>
                <c:pt idx="97">
                  <c:v>6613.333333333333</c:v>
                </c:pt>
                <c:pt idx="98">
                  <c:v>6613.333333333333</c:v>
                </c:pt>
                <c:pt idx="99">
                  <c:v>6613.333333333333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6000.0</c:v>
                </c:pt>
                <c:pt idx="16">
                  <c:v>6000.0</c:v>
                </c:pt>
                <c:pt idx="17">
                  <c:v>6000.0</c:v>
                </c:pt>
                <c:pt idx="18">
                  <c:v>6000.0</c:v>
                </c:pt>
                <c:pt idx="19">
                  <c:v>6000.0</c:v>
                </c:pt>
                <c:pt idx="20">
                  <c:v>6000.0</c:v>
                </c:pt>
                <c:pt idx="21">
                  <c:v>6000.0</c:v>
                </c:pt>
                <c:pt idx="22">
                  <c:v>6000.0</c:v>
                </c:pt>
                <c:pt idx="23">
                  <c:v>6000.0</c:v>
                </c:pt>
                <c:pt idx="24">
                  <c:v>6000.0</c:v>
                </c:pt>
                <c:pt idx="25">
                  <c:v>6000.0</c:v>
                </c:pt>
                <c:pt idx="26">
                  <c:v>6000.0</c:v>
                </c:pt>
                <c:pt idx="27">
                  <c:v>6000.0</c:v>
                </c:pt>
                <c:pt idx="28">
                  <c:v>6000.0</c:v>
                </c:pt>
                <c:pt idx="29">
                  <c:v>6000.0</c:v>
                </c:pt>
                <c:pt idx="30">
                  <c:v>6000.0</c:v>
                </c:pt>
                <c:pt idx="31">
                  <c:v>6000.0</c:v>
                </c:pt>
                <c:pt idx="32">
                  <c:v>6000.0</c:v>
                </c:pt>
                <c:pt idx="33">
                  <c:v>6000.0</c:v>
                </c:pt>
                <c:pt idx="34">
                  <c:v>6000.0</c:v>
                </c:pt>
                <c:pt idx="35">
                  <c:v>6000.0</c:v>
                </c:pt>
                <c:pt idx="36">
                  <c:v>6000.0</c:v>
                </c:pt>
                <c:pt idx="37">
                  <c:v>6000.0</c:v>
                </c:pt>
                <c:pt idx="38">
                  <c:v>6000.0</c:v>
                </c:pt>
                <c:pt idx="39">
                  <c:v>6000.0</c:v>
                </c:pt>
                <c:pt idx="40">
                  <c:v>6000.0</c:v>
                </c:pt>
                <c:pt idx="41">
                  <c:v>6000.0</c:v>
                </c:pt>
                <c:pt idx="42">
                  <c:v>6000.0</c:v>
                </c:pt>
                <c:pt idx="43">
                  <c:v>6000.0</c:v>
                </c:pt>
                <c:pt idx="44">
                  <c:v>6000.0</c:v>
                </c:pt>
                <c:pt idx="45">
                  <c:v>6000.0</c:v>
                </c:pt>
                <c:pt idx="46">
                  <c:v>6000.0</c:v>
                </c:pt>
                <c:pt idx="47">
                  <c:v>6000.0</c:v>
                </c:pt>
                <c:pt idx="48">
                  <c:v>6000.0</c:v>
                </c:pt>
                <c:pt idx="49">
                  <c:v>6000.0</c:v>
                </c:pt>
                <c:pt idx="50">
                  <c:v>6000.0</c:v>
                </c:pt>
                <c:pt idx="51">
                  <c:v>6000.0</c:v>
                </c:pt>
                <c:pt idx="52">
                  <c:v>6000.0</c:v>
                </c:pt>
                <c:pt idx="53">
                  <c:v>6000.0</c:v>
                </c:pt>
                <c:pt idx="54">
                  <c:v>6000.0</c:v>
                </c:pt>
                <c:pt idx="55">
                  <c:v>6000.0</c:v>
                </c:pt>
                <c:pt idx="56">
                  <c:v>6000.0</c:v>
                </c:pt>
                <c:pt idx="57">
                  <c:v>6000.0</c:v>
                </c:pt>
                <c:pt idx="58">
                  <c:v>6000.0</c:v>
                </c:pt>
                <c:pt idx="59">
                  <c:v>6000.0</c:v>
                </c:pt>
                <c:pt idx="60">
                  <c:v>6000.0</c:v>
                </c:pt>
                <c:pt idx="61">
                  <c:v>6000.0</c:v>
                </c:pt>
                <c:pt idx="62">
                  <c:v>6000.0</c:v>
                </c:pt>
                <c:pt idx="63">
                  <c:v>6000.0</c:v>
                </c:pt>
                <c:pt idx="64">
                  <c:v>6000.0</c:v>
                </c:pt>
                <c:pt idx="65">
                  <c:v>6000.0</c:v>
                </c:pt>
                <c:pt idx="66">
                  <c:v>6000.0</c:v>
                </c:pt>
                <c:pt idx="67">
                  <c:v>6000.0</c:v>
                </c:pt>
                <c:pt idx="68">
                  <c:v>6000.0</c:v>
                </c:pt>
                <c:pt idx="69">
                  <c:v>6000.0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018520"/>
        <c:axId val="-208415626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16327.84667884151</c:v>
                </c:pt>
                <c:pt idx="1">
                  <c:v>16327.84667884151</c:v>
                </c:pt>
                <c:pt idx="2">
                  <c:v>16327.84667884151</c:v>
                </c:pt>
                <c:pt idx="3">
                  <c:v>16327.84667884151</c:v>
                </c:pt>
                <c:pt idx="4">
                  <c:v>16327.84667884151</c:v>
                </c:pt>
                <c:pt idx="5">
                  <c:v>16327.84667884151</c:v>
                </c:pt>
                <c:pt idx="6">
                  <c:v>16327.84667884151</c:v>
                </c:pt>
                <c:pt idx="7">
                  <c:v>16327.84667884151</c:v>
                </c:pt>
                <c:pt idx="8">
                  <c:v>16327.84667884151</c:v>
                </c:pt>
                <c:pt idx="9">
                  <c:v>16327.84667884151</c:v>
                </c:pt>
                <c:pt idx="10">
                  <c:v>16327.84667884151</c:v>
                </c:pt>
                <c:pt idx="11">
                  <c:v>16327.84667884151</c:v>
                </c:pt>
                <c:pt idx="12">
                  <c:v>16327.84667884151</c:v>
                </c:pt>
                <c:pt idx="13">
                  <c:v>16327.84667884151</c:v>
                </c:pt>
                <c:pt idx="14">
                  <c:v>16327.84667884151</c:v>
                </c:pt>
                <c:pt idx="15">
                  <c:v>16327.84667884151</c:v>
                </c:pt>
                <c:pt idx="16">
                  <c:v>16327.84667884151</c:v>
                </c:pt>
                <c:pt idx="17">
                  <c:v>16327.84667884151</c:v>
                </c:pt>
                <c:pt idx="18">
                  <c:v>16327.84667884151</c:v>
                </c:pt>
                <c:pt idx="19">
                  <c:v>16327.84667884151</c:v>
                </c:pt>
                <c:pt idx="20">
                  <c:v>16327.84667884151</c:v>
                </c:pt>
                <c:pt idx="21">
                  <c:v>16327.84667884151</c:v>
                </c:pt>
                <c:pt idx="22">
                  <c:v>16327.84667884151</c:v>
                </c:pt>
                <c:pt idx="23">
                  <c:v>16327.84667884151</c:v>
                </c:pt>
                <c:pt idx="24">
                  <c:v>16327.84667884151</c:v>
                </c:pt>
                <c:pt idx="25">
                  <c:v>16327.84667884151</c:v>
                </c:pt>
                <c:pt idx="26">
                  <c:v>16327.84667884151</c:v>
                </c:pt>
                <c:pt idx="27">
                  <c:v>16327.84667884151</c:v>
                </c:pt>
                <c:pt idx="28">
                  <c:v>16327.84667884151</c:v>
                </c:pt>
                <c:pt idx="29">
                  <c:v>16327.84667884151</c:v>
                </c:pt>
                <c:pt idx="30">
                  <c:v>16327.84667884151</c:v>
                </c:pt>
                <c:pt idx="31">
                  <c:v>16327.84667884151</c:v>
                </c:pt>
                <c:pt idx="32">
                  <c:v>16327.84667884151</c:v>
                </c:pt>
                <c:pt idx="33">
                  <c:v>16327.84667884151</c:v>
                </c:pt>
                <c:pt idx="34">
                  <c:v>16327.84667884151</c:v>
                </c:pt>
                <c:pt idx="35">
                  <c:v>16327.84667884151</c:v>
                </c:pt>
                <c:pt idx="36">
                  <c:v>16327.84667884151</c:v>
                </c:pt>
                <c:pt idx="37">
                  <c:v>16327.84667884151</c:v>
                </c:pt>
                <c:pt idx="38">
                  <c:v>16327.84667884151</c:v>
                </c:pt>
                <c:pt idx="39">
                  <c:v>16327.84667884151</c:v>
                </c:pt>
                <c:pt idx="40">
                  <c:v>16327.84667884151</c:v>
                </c:pt>
                <c:pt idx="41">
                  <c:v>16327.84667884151</c:v>
                </c:pt>
                <c:pt idx="42">
                  <c:v>16327.84667884151</c:v>
                </c:pt>
                <c:pt idx="43">
                  <c:v>16327.84667884151</c:v>
                </c:pt>
                <c:pt idx="44">
                  <c:v>16327.84667884151</c:v>
                </c:pt>
                <c:pt idx="45">
                  <c:v>16327.84667884151</c:v>
                </c:pt>
                <c:pt idx="46">
                  <c:v>16327.84667884151</c:v>
                </c:pt>
                <c:pt idx="47">
                  <c:v>16327.84667884151</c:v>
                </c:pt>
                <c:pt idx="48">
                  <c:v>16327.84667884151</c:v>
                </c:pt>
                <c:pt idx="49">
                  <c:v>16327.84667884151</c:v>
                </c:pt>
                <c:pt idx="50">
                  <c:v>16327.84667884151</c:v>
                </c:pt>
                <c:pt idx="51">
                  <c:v>16327.84667884151</c:v>
                </c:pt>
                <c:pt idx="52">
                  <c:v>16327.84667884151</c:v>
                </c:pt>
                <c:pt idx="53">
                  <c:v>16327.84667884151</c:v>
                </c:pt>
                <c:pt idx="54">
                  <c:v>16327.84667884151</c:v>
                </c:pt>
                <c:pt idx="55">
                  <c:v>16327.84667884151</c:v>
                </c:pt>
                <c:pt idx="56">
                  <c:v>16327.84667884151</c:v>
                </c:pt>
                <c:pt idx="57">
                  <c:v>16327.84667884151</c:v>
                </c:pt>
                <c:pt idx="58">
                  <c:v>16327.84667884151</c:v>
                </c:pt>
                <c:pt idx="59">
                  <c:v>16327.84667884151</c:v>
                </c:pt>
                <c:pt idx="60">
                  <c:v>16327.84667884151</c:v>
                </c:pt>
                <c:pt idx="61">
                  <c:v>16327.84667884151</c:v>
                </c:pt>
                <c:pt idx="62">
                  <c:v>16327.84667884151</c:v>
                </c:pt>
                <c:pt idx="63">
                  <c:v>16327.84667884151</c:v>
                </c:pt>
                <c:pt idx="64">
                  <c:v>16327.84667884151</c:v>
                </c:pt>
                <c:pt idx="65">
                  <c:v>16327.84667884151</c:v>
                </c:pt>
                <c:pt idx="66">
                  <c:v>16327.84667884151</c:v>
                </c:pt>
                <c:pt idx="67">
                  <c:v>16327.84667884151</c:v>
                </c:pt>
                <c:pt idx="68">
                  <c:v>16327.84667884151</c:v>
                </c:pt>
                <c:pt idx="69">
                  <c:v>16327.84667884151</c:v>
                </c:pt>
                <c:pt idx="70">
                  <c:v>16327.84667884151</c:v>
                </c:pt>
                <c:pt idx="71">
                  <c:v>16327.84667884151</c:v>
                </c:pt>
                <c:pt idx="72">
                  <c:v>16327.84667884151</c:v>
                </c:pt>
                <c:pt idx="73">
                  <c:v>16327.84667884151</c:v>
                </c:pt>
                <c:pt idx="74">
                  <c:v>16327.84667884151</c:v>
                </c:pt>
                <c:pt idx="75">
                  <c:v>16327.84667884151</c:v>
                </c:pt>
                <c:pt idx="76">
                  <c:v>16327.84667884151</c:v>
                </c:pt>
                <c:pt idx="77">
                  <c:v>16327.84667884151</c:v>
                </c:pt>
                <c:pt idx="78">
                  <c:v>16327.84667884151</c:v>
                </c:pt>
                <c:pt idx="79">
                  <c:v>16327.84667884151</c:v>
                </c:pt>
                <c:pt idx="80">
                  <c:v>16327.84667884151</c:v>
                </c:pt>
                <c:pt idx="81">
                  <c:v>16327.84667884151</c:v>
                </c:pt>
                <c:pt idx="82">
                  <c:v>16327.84667884151</c:v>
                </c:pt>
                <c:pt idx="83">
                  <c:v>16327.84667884151</c:v>
                </c:pt>
                <c:pt idx="84">
                  <c:v>16327.84667884151</c:v>
                </c:pt>
                <c:pt idx="85">
                  <c:v>16327.84667884151</c:v>
                </c:pt>
                <c:pt idx="86">
                  <c:v>16327.84667884151</c:v>
                </c:pt>
                <c:pt idx="87">
                  <c:v>16327.84667884151</c:v>
                </c:pt>
                <c:pt idx="88">
                  <c:v>16327.84667884151</c:v>
                </c:pt>
                <c:pt idx="89">
                  <c:v>16327.84667884151</c:v>
                </c:pt>
                <c:pt idx="90">
                  <c:v>16327.84667884151</c:v>
                </c:pt>
                <c:pt idx="91">
                  <c:v>16327.84667884151</c:v>
                </c:pt>
                <c:pt idx="92">
                  <c:v>16327.84667884151</c:v>
                </c:pt>
                <c:pt idx="93">
                  <c:v>16327.84667884151</c:v>
                </c:pt>
                <c:pt idx="94">
                  <c:v>16327.84667884151</c:v>
                </c:pt>
                <c:pt idx="95">
                  <c:v>16327.84667884151</c:v>
                </c:pt>
                <c:pt idx="96">
                  <c:v>16327.84667884151</c:v>
                </c:pt>
                <c:pt idx="97">
                  <c:v>16327.84667884151</c:v>
                </c:pt>
                <c:pt idx="98">
                  <c:v>16327.84667884151</c:v>
                </c:pt>
                <c:pt idx="99">
                  <c:v>16327.84667884151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018520"/>
        <c:axId val="-208415626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44049.26886492531</c:v>
                </c:pt>
                <c:pt idx="1">
                  <c:v>44156.23832259757</c:v>
                </c:pt>
                <c:pt idx="2">
                  <c:v>44263.20778026983</c:v>
                </c:pt>
                <c:pt idx="3">
                  <c:v>44370.17723794208</c:v>
                </c:pt>
                <c:pt idx="4">
                  <c:v>44477.14669561435</c:v>
                </c:pt>
                <c:pt idx="5">
                  <c:v>44584.11615328661</c:v>
                </c:pt>
                <c:pt idx="6">
                  <c:v>44691.08561095886</c:v>
                </c:pt>
                <c:pt idx="7">
                  <c:v>44798.05506863113</c:v>
                </c:pt>
                <c:pt idx="8">
                  <c:v>44905.02452630339</c:v>
                </c:pt>
                <c:pt idx="9">
                  <c:v>45011.99398397564</c:v>
                </c:pt>
                <c:pt idx="10">
                  <c:v>45118.9634416479</c:v>
                </c:pt>
                <c:pt idx="11">
                  <c:v>45225.93289932016</c:v>
                </c:pt>
                <c:pt idx="12">
                  <c:v>45332.90235699241</c:v>
                </c:pt>
                <c:pt idx="13">
                  <c:v>45439.87181466468</c:v>
                </c:pt>
                <c:pt idx="14">
                  <c:v>45546.84127233694</c:v>
                </c:pt>
                <c:pt idx="15">
                  <c:v>45653.8107300092</c:v>
                </c:pt>
                <c:pt idx="16">
                  <c:v>45760.78018768146</c:v>
                </c:pt>
                <c:pt idx="17">
                  <c:v>45867.74964535372</c:v>
                </c:pt>
                <c:pt idx="18">
                  <c:v>45974.71910302598</c:v>
                </c:pt>
                <c:pt idx="19">
                  <c:v>46081.68856069824</c:v>
                </c:pt>
                <c:pt idx="20">
                  <c:v>46188.6580183705</c:v>
                </c:pt>
                <c:pt idx="21">
                  <c:v>46295.62747604276</c:v>
                </c:pt>
                <c:pt idx="22">
                  <c:v>46402.59693371502</c:v>
                </c:pt>
                <c:pt idx="23">
                  <c:v>46509.56639138727</c:v>
                </c:pt>
                <c:pt idx="24">
                  <c:v>46616.53584905953</c:v>
                </c:pt>
                <c:pt idx="25">
                  <c:v>46723.50530673179</c:v>
                </c:pt>
                <c:pt idx="26">
                  <c:v>46830.47476440405</c:v>
                </c:pt>
                <c:pt idx="27">
                  <c:v>46937.4442220763</c:v>
                </c:pt>
                <c:pt idx="28">
                  <c:v>47044.41367974856</c:v>
                </c:pt>
                <c:pt idx="29">
                  <c:v>47151.38313742083</c:v>
                </c:pt>
                <c:pt idx="30">
                  <c:v>48666.35731746901</c:v>
                </c:pt>
                <c:pt idx="31">
                  <c:v>51589.33621989313</c:v>
                </c:pt>
                <c:pt idx="32">
                  <c:v>54512.31512231725</c:v>
                </c:pt>
                <c:pt idx="33">
                  <c:v>57435.29402474136</c:v>
                </c:pt>
                <c:pt idx="34">
                  <c:v>60358.27292716548</c:v>
                </c:pt>
                <c:pt idx="35">
                  <c:v>63281.2518295896</c:v>
                </c:pt>
                <c:pt idx="36">
                  <c:v>66204.23073201372</c:v>
                </c:pt>
                <c:pt idx="37">
                  <c:v>69127.20963443783</c:v>
                </c:pt>
                <c:pt idx="38">
                  <c:v>72050.18853686194</c:v>
                </c:pt>
                <c:pt idx="39">
                  <c:v>74973.16743928606</c:v>
                </c:pt>
                <c:pt idx="40">
                  <c:v>77896.14634171018</c:v>
                </c:pt>
                <c:pt idx="41">
                  <c:v>80819.1252441343</c:v>
                </c:pt>
                <c:pt idx="42">
                  <c:v>83742.1041465584</c:v>
                </c:pt>
                <c:pt idx="43">
                  <c:v>86665.08304898253</c:v>
                </c:pt>
                <c:pt idx="44">
                  <c:v>89588.06195140665</c:v>
                </c:pt>
                <c:pt idx="45">
                  <c:v>92511.04085383075</c:v>
                </c:pt>
                <c:pt idx="46">
                  <c:v>95434.01975625488</c:v>
                </c:pt>
                <c:pt idx="47">
                  <c:v>98356.99865867899</c:v>
                </c:pt>
                <c:pt idx="48">
                  <c:v>101279.9775611031</c:v>
                </c:pt>
                <c:pt idx="49">
                  <c:v>104202.9564635272</c:v>
                </c:pt>
                <c:pt idx="50">
                  <c:v>107125.9353659513</c:v>
                </c:pt>
                <c:pt idx="51">
                  <c:v>110048.9142683755</c:v>
                </c:pt>
                <c:pt idx="52">
                  <c:v>112971.8931707996</c:v>
                </c:pt>
                <c:pt idx="53">
                  <c:v>115894.8720732237</c:v>
                </c:pt>
                <c:pt idx="54">
                  <c:v>118817.8509756478</c:v>
                </c:pt>
                <c:pt idx="55">
                  <c:v>121740.8298780719</c:v>
                </c:pt>
                <c:pt idx="56">
                  <c:v>124663.808780496</c:v>
                </c:pt>
                <c:pt idx="57">
                  <c:v>127586.7876829202</c:v>
                </c:pt>
                <c:pt idx="58">
                  <c:v>130509.7665853443</c:v>
                </c:pt>
                <c:pt idx="59">
                  <c:v>133432.7454877684</c:v>
                </c:pt>
                <c:pt idx="60">
                  <c:v>136355.7243901925</c:v>
                </c:pt>
                <c:pt idx="61">
                  <c:v>139278.7032926166</c:v>
                </c:pt>
                <c:pt idx="62">
                  <c:v>142201.6821950407</c:v>
                </c:pt>
                <c:pt idx="63">
                  <c:v>145124.6610974649</c:v>
                </c:pt>
                <c:pt idx="64">
                  <c:v>148047.639999889</c:v>
                </c:pt>
                <c:pt idx="65">
                  <c:v>150970.6189023131</c:v>
                </c:pt>
                <c:pt idx="66">
                  <c:v>153893.5978047372</c:v>
                </c:pt>
                <c:pt idx="67">
                  <c:v>156816.5767071613</c:v>
                </c:pt>
                <c:pt idx="68">
                  <c:v>159739.5556095854</c:v>
                </c:pt>
                <c:pt idx="69">
                  <c:v>162662.5345120096</c:v>
                </c:pt>
                <c:pt idx="70">
                  <c:v>165729.780055283</c:v>
                </c:pt>
                <c:pt idx="71">
                  <c:v>168941.2922394056</c:v>
                </c:pt>
                <c:pt idx="72">
                  <c:v>172152.8044235284</c:v>
                </c:pt>
                <c:pt idx="73">
                  <c:v>175364.3166076511</c:v>
                </c:pt>
                <c:pt idx="74">
                  <c:v>178575.8287917738</c:v>
                </c:pt>
                <c:pt idx="75">
                  <c:v>181787.3409758965</c:v>
                </c:pt>
                <c:pt idx="76">
                  <c:v>184998.8531600191</c:v>
                </c:pt>
                <c:pt idx="77">
                  <c:v>188210.3653441418</c:v>
                </c:pt>
                <c:pt idx="78">
                  <c:v>191421.8775282646</c:v>
                </c:pt>
                <c:pt idx="79">
                  <c:v>194633.3897123873</c:v>
                </c:pt>
                <c:pt idx="80">
                  <c:v>197844.90189651</c:v>
                </c:pt>
                <c:pt idx="81">
                  <c:v>201056.4140806326</c:v>
                </c:pt>
                <c:pt idx="82">
                  <c:v>204267.9262647554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018520"/>
        <c:axId val="-2084156264"/>
      </c:scatterChart>
      <c:catAx>
        <c:axId val="-20840185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1562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41562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0185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2863.953651329531</c:v>
                </c:pt>
                <c:pt idx="1">
                  <c:v>2863.953651329531</c:v>
                </c:pt>
                <c:pt idx="2">
                  <c:v>2863.953651329531</c:v>
                </c:pt>
                <c:pt idx="3">
                  <c:v>2863.953651329531</c:v>
                </c:pt>
                <c:pt idx="4">
                  <c:v>2863.953651329531</c:v>
                </c:pt>
                <c:pt idx="5">
                  <c:v>2863.953651329531</c:v>
                </c:pt>
                <c:pt idx="6">
                  <c:v>2863.953651329531</c:v>
                </c:pt>
                <c:pt idx="7">
                  <c:v>2863.953651329531</c:v>
                </c:pt>
                <c:pt idx="8">
                  <c:v>2869.318807212423</c:v>
                </c:pt>
                <c:pt idx="9">
                  <c:v>2880.049118978206</c:v>
                </c:pt>
                <c:pt idx="10">
                  <c:v>2890.779430743989</c:v>
                </c:pt>
                <c:pt idx="11">
                  <c:v>2901.509742509772</c:v>
                </c:pt>
                <c:pt idx="12">
                  <c:v>2912.240054275555</c:v>
                </c:pt>
                <c:pt idx="13">
                  <c:v>2922.970366041338</c:v>
                </c:pt>
                <c:pt idx="14">
                  <c:v>2933.700677807122</c:v>
                </c:pt>
                <c:pt idx="15">
                  <c:v>2944.430989572905</c:v>
                </c:pt>
                <c:pt idx="16">
                  <c:v>2955.161301338688</c:v>
                </c:pt>
                <c:pt idx="17">
                  <c:v>2965.891613104471</c:v>
                </c:pt>
                <c:pt idx="18">
                  <c:v>2976.621924870254</c:v>
                </c:pt>
                <c:pt idx="19">
                  <c:v>2987.352236636037</c:v>
                </c:pt>
                <c:pt idx="20">
                  <c:v>2998.082548401821</c:v>
                </c:pt>
                <c:pt idx="21">
                  <c:v>3008.812860167604</c:v>
                </c:pt>
                <c:pt idx="22">
                  <c:v>3019.543171933387</c:v>
                </c:pt>
                <c:pt idx="23">
                  <c:v>3030.27348369917</c:v>
                </c:pt>
                <c:pt idx="24">
                  <c:v>3041.003795464953</c:v>
                </c:pt>
                <c:pt idx="25">
                  <c:v>3051.734107230736</c:v>
                </c:pt>
                <c:pt idx="26">
                  <c:v>3062.46441899652</c:v>
                </c:pt>
                <c:pt idx="27">
                  <c:v>3073.194730762303</c:v>
                </c:pt>
                <c:pt idx="28">
                  <c:v>3083.925042528086</c:v>
                </c:pt>
                <c:pt idx="29">
                  <c:v>3094.65535429387</c:v>
                </c:pt>
                <c:pt idx="30">
                  <c:v>3105.385666059652</c:v>
                </c:pt>
                <c:pt idx="31">
                  <c:v>3116.115977825435</c:v>
                </c:pt>
                <c:pt idx="32">
                  <c:v>3126.846289591218</c:v>
                </c:pt>
                <c:pt idx="33">
                  <c:v>3137.576601357001</c:v>
                </c:pt>
                <c:pt idx="34">
                  <c:v>3148.306913122785</c:v>
                </c:pt>
                <c:pt idx="35">
                  <c:v>3159.037224888568</c:v>
                </c:pt>
                <c:pt idx="36">
                  <c:v>3169.767536654351</c:v>
                </c:pt>
                <c:pt idx="37">
                  <c:v>3180.497848420134</c:v>
                </c:pt>
                <c:pt idx="38">
                  <c:v>3191.228160185917</c:v>
                </c:pt>
                <c:pt idx="39">
                  <c:v>3201.958471951701</c:v>
                </c:pt>
                <c:pt idx="40">
                  <c:v>3212.688783717484</c:v>
                </c:pt>
                <c:pt idx="41">
                  <c:v>3223.419095483267</c:v>
                </c:pt>
                <c:pt idx="42">
                  <c:v>3234.14940724905</c:v>
                </c:pt>
                <c:pt idx="43">
                  <c:v>3234.959815217931</c:v>
                </c:pt>
                <c:pt idx="44">
                  <c:v>3225.850319389911</c:v>
                </c:pt>
                <c:pt idx="45">
                  <c:v>3216.740823561891</c:v>
                </c:pt>
                <c:pt idx="46">
                  <c:v>3207.631327733871</c:v>
                </c:pt>
                <c:pt idx="47">
                  <c:v>3198.521831905851</c:v>
                </c:pt>
                <c:pt idx="48">
                  <c:v>3189.41233607783</c:v>
                </c:pt>
                <c:pt idx="49">
                  <c:v>3180.302840249811</c:v>
                </c:pt>
                <c:pt idx="50">
                  <c:v>3171.193344421791</c:v>
                </c:pt>
                <c:pt idx="51">
                  <c:v>3162.083848593771</c:v>
                </c:pt>
                <c:pt idx="52">
                  <c:v>3152.974352765751</c:v>
                </c:pt>
                <c:pt idx="53">
                  <c:v>3143.864856937731</c:v>
                </c:pt>
                <c:pt idx="54">
                  <c:v>3134.755361109711</c:v>
                </c:pt>
                <c:pt idx="55">
                  <c:v>3125.64586528169</c:v>
                </c:pt>
                <c:pt idx="56">
                  <c:v>3116.53636945367</c:v>
                </c:pt>
                <c:pt idx="57">
                  <c:v>3107.42687362565</c:v>
                </c:pt>
                <c:pt idx="58">
                  <c:v>3098.31737779763</c:v>
                </c:pt>
                <c:pt idx="59">
                  <c:v>3089.20788196961</c:v>
                </c:pt>
                <c:pt idx="60">
                  <c:v>3080.09838614159</c:v>
                </c:pt>
                <c:pt idx="61">
                  <c:v>3070.98889031357</c:v>
                </c:pt>
                <c:pt idx="62">
                  <c:v>3061.87939448555</c:v>
                </c:pt>
                <c:pt idx="63">
                  <c:v>3052.769898657529</c:v>
                </c:pt>
                <c:pt idx="64">
                  <c:v>3043.66040282951</c:v>
                </c:pt>
                <c:pt idx="65">
                  <c:v>3034.55090700149</c:v>
                </c:pt>
                <c:pt idx="66">
                  <c:v>3025.44141117347</c:v>
                </c:pt>
                <c:pt idx="67">
                  <c:v>3016.33191534545</c:v>
                </c:pt>
                <c:pt idx="68">
                  <c:v>3007.222419517429</c:v>
                </c:pt>
                <c:pt idx="69">
                  <c:v>2998.112923689409</c:v>
                </c:pt>
                <c:pt idx="70">
                  <c:v>2989.003427861389</c:v>
                </c:pt>
                <c:pt idx="71">
                  <c:v>2979.893932033368</c:v>
                </c:pt>
                <c:pt idx="72">
                  <c:v>2970.784436205348</c:v>
                </c:pt>
                <c:pt idx="73">
                  <c:v>2961.674940377328</c:v>
                </c:pt>
                <c:pt idx="74">
                  <c:v>2952.565444549308</c:v>
                </c:pt>
                <c:pt idx="75">
                  <c:v>2943.455948721288</c:v>
                </c:pt>
                <c:pt idx="76">
                  <c:v>2934.346452893268</c:v>
                </c:pt>
                <c:pt idx="77">
                  <c:v>2925.236957065248</c:v>
                </c:pt>
                <c:pt idx="78">
                  <c:v>2916.127461237228</c:v>
                </c:pt>
                <c:pt idx="79">
                  <c:v>2907.017965409208</c:v>
                </c:pt>
                <c:pt idx="80">
                  <c:v>2897.908469581188</c:v>
                </c:pt>
                <c:pt idx="81">
                  <c:v>2888.798973753168</c:v>
                </c:pt>
                <c:pt idx="82">
                  <c:v>2879.689477925147</c:v>
                </c:pt>
                <c:pt idx="83">
                  <c:v>2938.908302993315</c:v>
                </c:pt>
                <c:pt idx="84">
                  <c:v>3066.455448957671</c:v>
                </c:pt>
                <c:pt idx="85">
                  <c:v>3194.002594922026</c:v>
                </c:pt>
                <c:pt idx="86">
                  <c:v>3321.549740886382</c:v>
                </c:pt>
                <c:pt idx="87">
                  <c:v>3449.096886850738</c:v>
                </c:pt>
                <c:pt idx="88">
                  <c:v>3576.644032815093</c:v>
                </c:pt>
                <c:pt idx="89">
                  <c:v>3704.191178779448</c:v>
                </c:pt>
                <c:pt idx="90">
                  <c:v>3831.738324743804</c:v>
                </c:pt>
                <c:pt idx="91">
                  <c:v>3959.28547070816</c:v>
                </c:pt>
                <c:pt idx="92">
                  <c:v>4086.832616672515</c:v>
                </c:pt>
                <c:pt idx="93">
                  <c:v>4214.379762636871</c:v>
                </c:pt>
                <c:pt idx="94">
                  <c:v>4341.926908601226</c:v>
                </c:pt>
                <c:pt idx="95">
                  <c:v>4469.474054565582</c:v>
                </c:pt>
                <c:pt idx="96">
                  <c:v>4597.021200529938</c:v>
                </c:pt>
                <c:pt idx="97">
                  <c:v>4724.568346494293</c:v>
                </c:pt>
                <c:pt idx="98">
                  <c:v>4788.34191947647</c:v>
                </c:pt>
                <c:pt idx="99">
                  <c:v>4788.34191947647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274.2857142857143</c:v>
                </c:pt>
                <c:pt idx="1">
                  <c:v>274.2857142857143</c:v>
                </c:pt>
                <c:pt idx="2">
                  <c:v>274.2857142857143</c:v>
                </c:pt>
                <c:pt idx="3">
                  <c:v>274.2857142857143</c:v>
                </c:pt>
                <c:pt idx="4">
                  <c:v>274.2857142857143</c:v>
                </c:pt>
                <c:pt idx="5">
                  <c:v>274.2857142857143</c:v>
                </c:pt>
                <c:pt idx="6">
                  <c:v>274.2857142857143</c:v>
                </c:pt>
                <c:pt idx="7">
                  <c:v>274.2857142857143</c:v>
                </c:pt>
                <c:pt idx="8">
                  <c:v>287.8673469387755</c:v>
                </c:pt>
                <c:pt idx="9">
                  <c:v>315.030612244898</c:v>
                </c:pt>
                <c:pt idx="10">
                  <c:v>342.1938775510204</c:v>
                </c:pt>
                <c:pt idx="11">
                  <c:v>369.3571428571428</c:v>
                </c:pt>
                <c:pt idx="12">
                  <c:v>396.5204081632653</c:v>
                </c:pt>
                <c:pt idx="13">
                  <c:v>423.6836734693877</c:v>
                </c:pt>
                <c:pt idx="14">
                  <c:v>450.8469387755102</c:v>
                </c:pt>
                <c:pt idx="15">
                  <c:v>478.0102040816327</c:v>
                </c:pt>
                <c:pt idx="16">
                  <c:v>505.1734693877551</c:v>
                </c:pt>
                <c:pt idx="17">
                  <c:v>532.3367346938776</c:v>
                </c:pt>
                <c:pt idx="18">
                  <c:v>559.5</c:v>
                </c:pt>
                <c:pt idx="19">
                  <c:v>586.6632653061224</c:v>
                </c:pt>
                <c:pt idx="20">
                  <c:v>613.8265306122449</c:v>
                </c:pt>
                <c:pt idx="21">
                  <c:v>640.9897959183674</c:v>
                </c:pt>
                <c:pt idx="22">
                  <c:v>668.1530612244899</c:v>
                </c:pt>
                <c:pt idx="23">
                  <c:v>695.3163265306122</c:v>
                </c:pt>
                <c:pt idx="24">
                  <c:v>722.4795918367347</c:v>
                </c:pt>
                <c:pt idx="25">
                  <c:v>749.6428571428571</c:v>
                </c:pt>
                <c:pt idx="26">
                  <c:v>776.8061224489795</c:v>
                </c:pt>
                <c:pt idx="27">
                  <c:v>803.9693877551021</c:v>
                </c:pt>
                <c:pt idx="28">
                  <c:v>831.1326530612246</c:v>
                </c:pt>
                <c:pt idx="29">
                  <c:v>858.295918367347</c:v>
                </c:pt>
                <c:pt idx="30">
                  <c:v>885.4591836734694</c:v>
                </c:pt>
                <c:pt idx="31">
                  <c:v>912.6224489795918</c:v>
                </c:pt>
                <c:pt idx="32">
                  <c:v>939.7857142857142</c:v>
                </c:pt>
                <c:pt idx="33">
                  <c:v>966.9489795918366</c:v>
                </c:pt>
                <c:pt idx="34">
                  <c:v>994.1122448979593</c:v>
                </c:pt>
                <c:pt idx="35">
                  <c:v>1021.275510204082</c:v>
                </c:pt>
                <c:pt idx="36">
                  <c:v>1048.438775510204</c:v>
                </c:pt>
                <c:pt idx="37">
                  <c:v>1075.602040816327</c:v>
                </c:pt>
                <c:pt idx="38">
                  <c:v>1102.76530612245</c:v>
                </c:pt>
                <c:pt idx="39">
                  <c:v>1129.928571428572</c:v>
                </c:pt>
                <c:pt idx="40">
                  <c:v>1157.091836734694</c:v>
                </c:pt>
                <c:pt idx="41">
                  <c:v>1184.255102040816</c:v>
                </c:pt>
                <c:pt idx="42">
                  <c:v>1211.41836734694</c:v>
                </c:pt>
                <c:pt idx="43">
                  <c:v>1298.116071428572</c:v>
                </c:pt>
                <c:pt idx="44">
                  <c:v>1444.348214285714</c:v>
                </c:pt>
                <c:pt idx="45">
                  <c:v>1590.580357142857</c:v>
                </c:pt>
                <c:pt idx="46">
                  <c:v>1736.8125</c:v>
                </c:pt>
                <c:pt idx="47">
                  <c:v>1883.044642857143</c:v>
                </c:pt>
                <c:pt idx="48">
                  <c:v>2029.276785714286</c:v>
                </c:pt>
                <c:pt idx="49">
                  <c:v>2175.508928571429</c:v>
                </c:pt>
                <c:pt idx="50">
                  <c:v>2321.741071428572</c:v>
                </c:pt>
                <c:pt idx="51">
                  <c:v>2467.973214285714</c:v>
                </c:pt>
                <c:pt idx="52">
                  <c:v>2614.205357142857</c:v>
                </c:pt>
                <c:pt idx="53">
                  <c:v>2760.4375</c:v>
                </c:pt>
                <c:pt idx="54">
                  <c:v>2906.669642857143</c:v>
                </c:pt>
                <c:pt idx="55">
                  <c:v>3052.901785714286</c:v>
                </c:pt>
                <c:pt idx="56">
                  <c:v>3199.133928571428</c:v>
                </c:pt>
                <c:pt idx="57">
                  <c:v>3345.366071428572</c:v>
                </c:pt>
                <c:pt idx="58">
                  <c:v>3491.598214285715</c:v>
                </c:pt>
                <c:pt idx="59">
                  <c:v>3637.830357142858</c:v>
                </c:pt>
                <c:pt idx="60">
                  <c:v>3784.062500000001</c:v>
                </c:pt>
                <c:pt idx="61">
                  <c:v>3930.294642857144</c:v>
                </c:pt>
                <c:pt idx="62">
                  <c:v>4076.526785714286</c:v>
                </c:pt>
                <c:pt idx="63">
                  <c:v>4222.75892857143</c:v>
                </c:pt>
                <c:pt idx="64">
                  <c:v>4368.991071428572</c:v>
                </c:pt>
                <c:pt idx="65">
                  <c:v>4515.223214285715</c:v>
                </c:pt>
                <c:pt idx="66">
                  <c:v>4661.455357142858</c:v>
                </c:pt>
                <c:pt idx="67">
                  <c:v>4807.687500000001</c:v>
                </c:pt>
                <c:pt idx="68">
                  <c:v>4953.919642857143</c:v>
                </c:pt>
                <c:pt idx="69">
                  <c:v>5100.151785714286</c:v>
                </c:pt>
                <c:pt idx="70">
                  <c:v>5246.38392857143</c:v>
                </c:pt>
                <c:pt idx="71">
                  <c:v>5392.616071428572</c:v>
                </c:pt>
                <c:pt idx="72">
                  <c:v>5538.848214285715</c:v>
                </c:pt>
                <c:pt idx="73">
                  <c:v>5685.080357142858</c:v>
                </c:pt>
                <c:pt idx="74">
                  <c:v>5831.3125</c:v>
                </c:pt>
                <c:pt idx="75">
                  <c:v>5977.544642857144</c:v>
                </c:pt>
                <c:pt idx="76">
                  <c:v>6123.776785714287</c:v>
                </c:pt>
                <c:pt idx="77">
                  <c:v>6270.00892857143</c:v>
                </c:pt>
                <c:pt idx="78">
                  <c:v>6416.241071428572</c:v>
                </c:pt>
                <c:pt idx="79">
                  <c:v>6562.473214285716</c:v>
                </c:pt>
                <c:pt idx="80">
                  <c:v>6708.705357142859</c:v>
                </c:pt>
                <c:pt idx="81">
                  <c:v>6854.937500000002</c:v>
                </c:pt>
                <c:pt idx="82">
                  <c:v>7001.169642857144</c:v>
                </c:pt>
                <c:pt idx="83">
                  <c:v>7948.342857142859</c:v>
                </c:pt>
                <c:pt idx="84">
                  <c:v>9696.457142857143</c:v>
                </c:pt>
                <c:pt idx="85">
                  <c:v>11444.57142857143</c:v>
                </c:pt>
                <c:pt idx="86">
                  <c:v>13192.68571428572</c:v>
                </c:pt>
                <c:pt idx="87">
                  <c:v>14940.8</c:v>
                </c:pt>
                <c:pt idx="88">
                  <c:v>16688.91428571428</c:v>
                </c:pt>
                <c:pt idx="89">
                  <c:v>18437.02857142857</c:v>
                </c:pt>
                <c:pt idx="90">
                  <c:v>20185.14285714286</c:v>
                </c:pt>
                <c:pt idx="91">
                  <c:v>21933.25714285714</c:v>
                </c:pt>
                <c:pt idx="92">
                  <c:v>23681.37142857143</c:v>
                </c:pt>
                <c:pt idx="93">
                  <c:v>25429.48571428571</c:v>
                </c:pt>
                <c:pt idx="94">
                  <c:v>27177.6</c:v>
                </c:pt>
                <c:pt idx="95">
                  <c:v>28925.71428571428</c:v>
                </c:pt>
                <c:pt idx="96">
                  <c:v>30673.82857142857</c:v>
                </c:pt>
                <c:pt idx="97">
                  <c:v>32421.94285714286</c:v>
                </c:pt>
                <c:pt idx="98">
                  <c:v>33296.0</c:v>
                </c:pt>
                <c:pt idx="99">
                  <c:v>33296.0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62.71507498026835</c:v>
                </c:pt>
                <c:pt idx="1">
                  <c:v>62.71507498026835</c:v>
                </c:pt>
                <c:pt idx="2">
                  <c:v>62.71507498026835</c:v>
                </c:pt>
                <c:pt idx="3">
                  <c:v>62.71507498026835</c:v>
                </c:pt>
                <c:pt idx="4">
                  <c:v>62.71507498026835</c:v>
                </c:pt>
                <c:pt idx="5">
                  <c:v>62.71507498026835</c:v>
                </c:pt>
                <c:pt idx="6">
                  <c:v>62.71507498026835</c:v>
                </c:pt>
                <c:pt idx="7">
                  <c:v>62.71507498026835</c:v>
                </c:pt>
                <c:pt idx="8">
                  <c:v>69.03038568196598</c:v>
                </c:pt>
                <c:pt idx="9">
                  <c:v>81.66100708536123</c:v>
                </c:pt>
                <c:pt idx="10">
                  <c:v>94.2916284887565</c:v>
                </c:pt>
                <c:pt idx="11">
                  <c:v>106.9222498921518</c:v>
                </c:pt>
                <c:pt idx="12">
                  <c:v>119.552871295547</c:v>
                </c:pt>
                <c:pt idx="13">
                  <c:v>132.1834926989423</c:v>
                </c:pt>
                <c:pt idx="14">
                  <c:v>144.8141141023375</c:v>
                </c:pt>
                <c:pt idx="15">
                  <c:v>157.4447355057328</c:v>
                </c:pt>
                <c:pt idx="16">
                  <c:v>170.0753569091281</c:v>
                </c:pt>
                <c:pt idx="17">
                  <c:v>182.7059783125233</c:v>
                </c:pt>
                <c:pt idx="18">
                  <c:v>195.3365997159186</c:v>
                </c:pt>
                <c:pt idx="19">
                  <c:v>207.9672211193138</c:v>
                </c:pt>
                <c:pt idx="20">
                  <c:v>220.5978425227091</c:v>
                </c:pt>
                <c:pt idx="21">
                  <c:v>233.2284639261044</c:v>
                </c:pt>
                <c:pt idx="22">
                  <c:v>245.8590853294996</c:v>
                </c:pt>
                <c:pt idx="23">
                  <c:v>258.4897067328949</c:v>
                </c:pt>
                <c:pt idx="24">
                  <c:v>271.1203281362901</c:v>
                </c:pt>
                <c:pt idx="25">
                  <c:v>283.7509495396854</c:v>
                </c:pt>
                <c:pt idx="26">
                  <c:v>296.3815709430806</c:v>
                </c:pt>
                <c:pt idx="27">
                  <c:v>309.0121923464759</c:v>
                </c:pt>
                <c:pt idx="28">
                  <c:v>321.6428137498712</c:v>
                </c:pt>
                <c:pt idx="29">
                  <c:v>334.2734351532664</c:v>
                </c:pt>
                <c:pt idx="30">
                  <c:v>346.9040565566617</c:v>
                </c:pt>
                <c:pt idx="31">
                  <c:v>359.534677960057</c:v>
                </c:pt>
                <c:pt idx="32">
                  <c:v>372.1652993634522</c:v>
                </c:pt>
                <c:pt idx="33">
                  <c:v>384.7959207668475</c:v>
                </c:pt>
                <c:pt idx="34">
                  <c:v>397.4265421702427</c:v>
                </c:pt>
                <c:pt idx="35">
                  <c:v>410.057163573638</c:v>
                </c:pt>
                <c:pt idx="36">
                  <c:v>422.6877849770333</c:v>
                </c:pt>
                <c:pt idx="37">
                  <c:v>435.3184063804285</c:v>
                </c:pt>
                <c:pt idx="38">
                  <c:v>447.9490277838237</c:v>
                </c:pt>
                <c:pt idx="39">
                  <c:v>460.579649187219</c:v>
                </c:pt>
                <c:pt idx="40">
                  <c:v>473.2102705906143</c:v>
                </c:pt>
                <c:pt idx="41">
                  <c:v>485.8408919940095</c:v>
                </c:pt>
                <c:pt idx="42">
                  <c:v>498.4715133974048</c:v>
                </c:pt>
                <c:pt idx="43">
                  <c:v>518.2803915356295</c:v>
                </c:pt>
                <c:pt idx="44">
                  <c:v>545.2675264086838</c:v>
                </c:pt>
                <c:pt idx="45">
                  <c:v>572.2546612817381</c:v>
                </c:pt>
                <c:pt idx="46">
                  <c:v>599.2417961547922</c:v>
                </c:pt>
                <c:pt idx="47">
                  <c:v>626.2289310278465</c:v>
                </c:pt>
                <c:pt idx="48">
                  <c:v>653.2160659009007</c:v>
                </c:pt>
                <c:pt idx="49">
                  <c:v>680.203200773955</c:v>
                </c:pt>
                <c:pt idx="50">
                  <c:v>707.1903356470093</c:v>
                </c:pt>
                <c:pt idx="51">
                  <c:v>734.1774705200634</c:v>
                </c:pt>
                <c:pt idx="52">
                  <c:v>761.1646053931178</c:v>
                </c:pt>
                <c:pt idx="53">
                  <c:v>788.151740266172</c:v>
                </c:pt>
                <c:pt idx="54">
                  <c:v>815.1388751392262</c:v>
                </c:pt>
                <c:pt idx="55">
                  <c:v>842.1260100122805</c:v>
                </c:pt>
                <c:pt idx="56">
                  <c:v>869.1131448853348</c:v>
                </c:pt>
                <c:pt idx="57">
                  <c:v>896.100279758389</c:v>
                </c:pt>
                <c:pt idx="58">
                  <c:v>923.0874146314433</c:v>
                </c:pt>
                <c:pt idx="59">
                  <c:v>950.0745495044975</c:v>
                </c:pt>
                <c:pt idx="60">
                  <c:v>977.0616843775517</c:v>
                </c:pt>
                <c:pt idx="61">
                  <c:v>1004.048819250606</c:v>
                </c:pt>
                <c:pt idx="62">
                  <c:v>1031.03595412366</c:v>
                </c:pt>
                <c:pt idx="63">
                  <c:v>1058.023088996714</c:v>
                </c:pt>
                <c:pt idx="64">
                  <c:v>1085.010223869769</c:v>
                </c:pt>
                <c:pt idx="65">
                  <c:v>1111.997358742823</c:v>
                </c:pt>
                <c:pt idx="66">
                  <c:v>1138.984493615877</c:v>
                </c:pt>
                <c:pt idx="67">
                  <c:v>1165.971628488931</c:v>
                </c:pt>
                <c:pt idx="68">
                  <c:v>1192.958763361986</c:v>
                </c:pt>
                <c:pt idx="69">
                  <c:v>1219.94589823504</c:v>
                </c:pt>
                <c:pt idx="70">
                  <c:v>1246.933033108094</c:v>
                </c:pt>
                <c:pt idx="71">
                  <c:v>1273.920167981149</c:v>
                </c:pt>
                <c:pt idx="72">
                  <c:v>1300.907302854203</c:v>
                </c:pt>
                <c:pt idx="73">
                  <c:v>1327.894437727257</c:v>
                </c:pt>
                <c:pt idx="74">
                  <c:v>1354.881572600311</c:v>
                </c:pt>
                <c:pt idx="75">
                  <c:v>1381.868707473365</c:v>
                </c:pt>
                <c:pt idx="76">
                  <c:v>1408.85584234642</c:v>
                </c:pt>
                <c:pt idx="77">
                  <c:v>1435.842977219474</c:v>
                </c:pt>
                <c:pt idx="78">
                  <c:v>1462.830112092528</c:v>
                </c:pt>
                <c:pt idx="79">
                  <c:v>1489.817246965582</c:v>
                </c:pt>
                <c:pt idx="80">
                  <c:v>1516.804381838637</c:v>
                </c:pt>
                <c:pt idx="81">
                  <c:v>1543.791516711691</c:v>
                </c:pt>
                <c:pt idx="82">
                  <c:v>1570.778651584745</c:v>
                </c:pt>
                <c:pt idx="83">
                  <c:v>1581.577827094439</c:v>
                </c:pt>
                <c:pt idx="84">
                  <c:v>1576.189043240772</c:v>
                </c:pt>
                <c:pt idx="85">
                  <c:v>1570.800259387104</c:v>
                </c:pt>
                <c:pt idx="86">
                  <c:v>1565.411475533437</c:v>
                </c:pt>
                <c:pt idx="87">
                  <c:v>1560.02269167977</c:v>
                </c:pt>
                <c:pt idx="88">
                  <c:v>1554.633907826103</c:v>
                </c:pt>
                <c:pt idx="89">
                  <c:v>1549.245123972436</c:v>
                </c:pt>
                <c:pt idx="90">
                  <c:v>1543.856340118769</c:v>
                </c:pt>
                <c:pt idx="91">
                  <c:v>1538.467556265102</c:v>
                </c:pt>
                <c:pt idx="92">
                  <c:v>1533.078772411434</c:v>
                </c:pt>
                <c:pt idx="93">
                  <c:v>1527.689988557767</c:v>
                </c:pt>
                <c:pt idx="94">
                  <c:v>1522.3012047041</c:v>
                </c:pt>
                <c:pt idx="95">
                  <c:v>1516.912420850433</c:v>
                </c:pt>
                <c:pt idx="96">
                  <c:v>1511.523636996766</c:v>
                </c:pt>
                <c:pt idx="97">
                  <c:v>1506.134853143099</c:v>
                </c:pt>
                <c:pt idx="98">
                  <c:v>1503.440461216265</c:v>
                </c:pt>
                <c:pt idx="99">
                  <c:v>1503.440461216265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228.5714285714286</c:v>
                </c:pt>
                <c:pt idx="1">
                  <c:v>228.5714285714286</c:v>
                </c:pt>
                <c:pt idx="2">
                  <c:v>228.5714285714286</c:v>
                </c:pt>
                <c:pt idx="3">
                  <c:v>228.5714285714286</c:v>
                </c:pt>
                <c:pt idx="4">
                  <c:v>228.5714285714286</c:v>
                </c:pt>
                <c:pt idx="5">
                  <c:v>228.5714285714286</c:v>
                </c:pt>
                <c:pt idx="6">
                  <c:v>228.5714285714286</c:v>
                </c:pt>
                <c:pt idx="7">
                  <c:v>228.5714285714286</c:v>
                </c:pt>
                <c:pt idx="8">
                  <c:v>285.634693877551</c:v>
                </c:pt>
                <c:pt idx="9">
                  <c:v>399.7612244897959</c:v>
                </c:pt>
                <c:pt idx="10">
                  <c:v>513.8877551020408</c:v>
                </c:pt>
                <c:pt idx="11">
                  <c:v>628.0142857142857</c:v>
                </c:pt>
                <c:pt idx="12">
                  <c:v>742.1408163265306</c:v>
                </c:pt>
                <c:pt idx="13">
                  <c:v>856.2673469387755</c:v>
                </c:pt>
                <c:pt idx="14">
                  <c:v>970.3938775510204</c:v>
                </c:pt>
                <c:pt idx="15">
                  <c:v>1084.520408163265</c:v>
                </c:pt>
                <c:pt idx="16">
                  <c:v>1198.64693877551</c:v>
                </c:pt>
                <c:pt idx="17">
                  <c:v>1312.773469387755</c:v>
                </c:pt>
                <c:pt idx="18">
                  <c:v>1426.9</c:v>
                </c:pt>
                <c:pt idx="19">
                  <c:v>1541.026530612245</c:v>
                </c:pt>
                <c:pt idx="20">
                  <c:v>1655.15306122449</c:v>
                </c:pt>
                <c:pt idx="21">
                  <c:v>1769.279591836735</c:v>
                </c:pt>
                <c:pt idx="22">
                  <c:v>1883.40612244898</c:v>
                </c:pt>
                <c:pt idx="23">
                  <c:v>1997.532653061225</c:v>
                </c:pt>
                <c:pt idx="24">
                  <c:v>2111.65918367347</c:v>
                </c:pt>
                <c:pt idx="25">
                  <c:v>2225.785714285714</c:v>
                </c:pt>
                <c:pt idx="26">
                  <c:v>2339.91224489796</c:v>
                </c:pt>
                <c:pt idx="27">
                  <c:v>2454.038775510204</c:v>
                </c:pt>
                <c:pt idx="28">
                  <c:v>2568.165306122449</c:v>
                </c:pt>
                <c:pt idx="29">
                  <c:v>2682.291836734694</c:v>
                </c:pt>
                <c:pt idx="30">
                  <c:v>2796.418367346939</c:v>
                </c:pt>
                <c:pt idx="31">
                  <c:v>2910.544897959184</c:v>
                </c:pt>
                <c:pt idx="32">
                  <c:v>3024.671428571428</c:v>
                </c:pt>
                <c:pt idx="33">
                  <c:v>3138.797959183673</c:v>
                </c:pt>
                <c:pt idx="34">
                  <c:v>3252.924489795918</c:v>
                </c:pt>
                <c:pt idx="35">
                  <c:v>3367.051020408163</c:v>
                </c:pt>
                <c:pt idx="36">
                  <c:v>3481.177551020408</c:v>
                </c:pt>
                <c:pt idx="37">
                  <c:v>3595.304081632653</c:v>
                </c:pt>
                <c:pt idx="38">
                  <c:v>3709.430612244898</c:v>
                </c:pt>
                <c:pt idx="39">
                  <c:v>3823.557142857143</c:v>
                </c:pt>
                <c:pt idx="40">
                  <c:v>3937.683673469388</c:v>
                </c:pt>
                <c:pt idx="41">
                  <c:v>4051.810204081633</c:v>
                </c:pt>
                <c:pt idx="42">
                  <c:v>4165.936734693877</c:v>
                </c:pt>
                <c:pt idx="43">
                  <c:v>4502.3125</c:v>
                </c:pt>
                <c:pt idx="44">
                  <c:v>5060.9375</c:v>
                </c:pt>
                <c:pt idx="45">
                  <c:v>5619.5625</c:v>
                </c:pt>
                <c:pt idx="46">
                  <c:v>6178.1875</c:v>
                </c:pt>
                <c:pt idx="47">
                  <c:v>6736.8125</c:v>
                </c:pt>
                <c:pt idx="48">
                  <c:v>7295.4375</c:v>
                </c:pt>
                <c:pt idx="49">
                  <c:v>7854.0625</c:v>
                </c:pt>
                <c:pt idx="50">
                  <c:v>8412.6875</c:v>
                </c:pt>
                <c:pt idx="51">
                  <c:v>8971.3125</c:v>
                </c:pt>
                <c:pt idx="52">
                  <c:v>9529.9375</c:v>
                </c:pt>
                <c:pt idx="53">
                  <c:v>10088.5625</c:v>
                </c:pt>
                <c:pt idx="54">
                  <c:v>10647.1875</c:v>
                </c:pt>
                <c:pt idx="55">
                  <c:v>11205.8125</c:v>
                </c:pt>
                <c:pt idx="56">
                  <c:v>11764.4375</c:v>
                </c:pt>
                <c:pt idx="57">
                  <c:v>12323.0625</c:v>
                </c:pt>
                <c:pt idx="58">
                  <c:v>12881.6875</c:v>
                </c:pt>
                <c:pt idx="59">
                  <c:v>13440.3125</c:v>
                </c:pt>
                <c:pt idx="60">
                  <c:v>13998.9375</c:v>
                </c:pt>
                <c:pt idx="61">
                  <c:v>14557.5625</c:v>
                </c:pt>
                <c:pt idx="62">
                  <c:v>15116.1875</c:v>
                </c:pt>
                <c:pt idx="63">
                  <c:v>15674.8125</c:v>
                </c:pt>
                <c:pt idx="64">
                  <c:v>16233.4375</c:v>
                </c:pt>
                <c:pt idx="65">
                  <c:v>16792.0625</c:v>
                </c:pt>
                <c:pt idx="66">
                  <c:v>17350.6875</c:v>
                </c:pt>
                <c:pt idx="67">
                  <c:v>17909.3125</c:v>
                </c:pt>
                <c:pt idx="68">
                  <c:v>18467.9375</c:v>
                </c:pt>
                <c:pt idx="69">
                  <c:v>19026.5625</c:v>
                </c:pt>
                <c:pt idx="70">
                  <c:v>19585.1875</c:v>
                </c:pt>
                <c:pt idx="71">
                  <c:v>20143.8125</c:v>
                </c:pt>
                <c:pt idx="72">
                  <c:v>20702.4375</c:v>
                </c:pt>
                <c:pt idx="73">
                  <c:v>21261.0625</c:v>
                </c:pt>
                <c:pt idx="74">
                  <c:v>21819.6875</c:v>
                </c:pt>
                <c:pt idx="75">
                  <c:v>22378.3125</c:v>
                </c:pt>
                <c:pt idx="76">
                  <c:v>22936.9375</c:v>
                </c:pt>
                <c:pt idx="77">
                  <c:v>23495.5625</c:v>
                </c:pt>
                <c:pt idx="78">
                  <c:v>24054.1875</c:v>
                </c:pt>
                <c:pt idx="79">
                  <c:v>24612.8125</c:v>
                </c:pt>
                <c:pt idx="80">
                  <c:v>25171.4375</c:v>
                </c:pt>
                <c:pt idx="81">
                  <c:v>25730.0625</c:v>
                </c:pt>
                <c:pt idx="82">
                  <c:v>26288.6875</c:v>
                </c:pt>
                <c:pt idx="83">
                  <c:v>26572.11851851852</c:v>
                </c:pt>
                <c:pt idx="84">
                  <c:v>26580.35555555556</c:v>
                </c:pt>
                <c:pt idx="85">
                  <c:v>26588.59259259259</c:v>
                </c:pt>
                <c:pt idx="86">
                  <c:v>26596.82962962963</c:v>
                </c:pt>
                <c:pt idx="87">
                  <c:v>26605.06666666667</c:v>
                </c:pt>
                <c:pt idx="88">
                  <c:v>26613.30370370371</c:v>
                </c:pt>
                <c:pt idx="89">
                  <c:v>26621.54074074074</c:v>
                </c:pt>
                <c:pt idx="90">
                  <c:v>26629.77777777778</c:v>
                </c:pt>
                <c:pt idx="91">
                  <c:v>26638.01481481481</c:v>
                </c:pt>
                <c:pt idx="92">
                  <c:v>26646.25185185185</c:v>
                </c:pt>
                <c:pt idx="93">
                  <c:v>26654.48888888889</c:v>
                </c:pt>
                <c:pt idx="94">
                  <c:v>26662.72592592593</c:v>
                </c:pt>
                <c:pt idx="95">
                  <c:v>26670.96296296296</c:v>
                </c:pt>
                <c:pt idx="96">
                  <c:v>26679.2</c:v>
                </c:pt>
                <c:pt idx="97">
                  <c:v>26687.43703703704</c:v>
                </c:pt>
                <c:pt idx="98">
                  <c:v>26691.55555555555</c:v>
                </c:pt>
                <c:pt idx="99">
                  <c:v>26691.55555555555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824.4930548801136</c:v>
                </c:pt>
                <c:pt idx="1">
                  <c:v>824.4930548801136</c:v>
                </c:pt>
                <c:pt idx="2">
                  <c:v>824.4930548801136</c:v>
                </c:pt>
                <c:pt idx="3">
                  <c:v>824.4930548801136</c:v>
                </c:pt>
                <c:pt idx="4">
                  <c:v>824.4930548801136</c:v>
                </c:pt>
                <c:pt idx="5">
                  <c:v>824.4930548801136</c:v>
                </c:pt>
                <c:pt idx="6">
                  <c:v>824.4930548801136</c:v>
                </c:pt>
                <c:pt idx="7">
                  <c:v>824.4930548801136</c:v>
                </c:pt>
                <c:pt idx="8">
                  <c:v>812.7145826675405</c:v>
                </c:pt>
                <c:pt idx="9">
                  <c:v>789.1576382423944</c:v>
                </c:pt>
                <c:pt idx="10">
                  <c:v>765.6006938172484</c:v>
                </c:pt>
                <c:pt idx="11">
                  <c:v>742.0437493921021</c:v>
                </c:pt>
                <c:pt idx="12">
                  <c:v>718.486804966956</c:v>
                </c:pt>
                <c:pt idx="13">
                  <c:v>694.92986054181</c:v>
                </c:pt>
                <c:pt idx="14">
                  <c:v>671.372916116664</c:v>
                </c:pt>
                <c:pt idx="15">
                  <c:v>647.8159716915178</c:v>
                </c:pt>
                <c:pt idx="16">
                  <c:v>624.2590272663717</c:v>
                </c:pt>
                <c:pt idx="17">
                  <c:v>600.7020828412257</c:v>
                </c:pt>
                <c:pt idx="18">
                  <c:v>577.1451384160796</c:v>
                </c:pt>
                <c:pt idx="19">
                  <c:v>553.5881939909334</c:v>
                </c:pt>
                <c:pt idx="20">
                  <c:v>530.0312495657873</c:v>
                </c:pt>
                <c:pt idx="21">
                  <c:v>506.4743051406412</c:v>
                </c:pt>
                <c:pt idx="22">
                  <c:v>482.9173607154951</c:v>
                </c:pt>
                <c:pt idx="23">
                  <c:v>459.360416290349</c:v>
                </c:pt>
                <c:pt idx="24">
                  <c:v>435.8034718652029</c:v>
                </c:pt>
                <c:pt idx="25">
                  <c:v>412.2465274400568</c:v>
                </c:pt>
                <c:pt idx="26">
                  <c:v>388.6895830149106</c:v>
                </c:pt>
                <c:pt idx="27">
                  <c:v>365.1326385897646</c:v>
                </c:pt>
                <c:pt idx="28">
                  <c:v>341.5756941646185</c:v>
                </c:pt>
                <c:pt idx="29">
                  <c:v>318.0187497394724</c:v>
                </c:pt>
                <c:pt idx="30">
                  <c:v>294.4618053143262</c:v>
                </c:pt>
                <c:pt idx="31">
                  <c:v>270.9048608891801</c:v>
                </c:pt>
                <c:pt idx="32">
                  <c:v>247.347916464034</c:v>
                </c:pt>
                <c:pt idx="33">
                  <c:v>223.790972038888</c:v>
                </c:pt>
                <c:pt idx="34">
                  <c:v>200.2340276137419</c:v>
                </c:pt>
                <c:pt idx="35">
                  <c:v>176.6770831885958</c:v>
                </c:pt>
                <c:pt idx="36">
                  <c:v>153.1201387634497</c:v>
                </c:pt>
                <c:pt idx="37">
                  <c:v>129.5631943383036</c:v>
                </c:pt>
                <c:pt idx="38">
                  <c:v>106.0062499131575</c:v>
                </c:pt>
                <c:pt idx="39">
                  <c:v>82.4493054880113</c:v>
                </c:pt>
                <c:pt idx="40">
                  <c:v>58.89236106286523</c:v>
                </c:pt>
                <c:pt idx="41">
                  <c:v>35.33541663771916</c:v>
                </c:pt>
                <c:pt idx="42">
                  <c:v>11.77847221257309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17165.71428571428</c:v>
                </c:pt>
                <c:pt idx="1">
                  <c:v>17165.71428571428</c:v>
                </c:pt>
                <c:pt idx="2">
                  <c:v>17165.71428571428</c:v>
                </c:pt>
                <c:pt idx="3">
                  <c:v>17165.71428571428</c:v>
                </c:pt>
                <c:pt idx="4">
                  <c:v>17165.71428571428</c:v>
                </c:pt>
                <c:pt idx="5">
                  <c:v>17165.71428571428</c:v>
                </c:pt>
                <c:pt idx="6">
                  <c:v>17165.71428571428</c:v>
                </c:pt>
                <c:pt idx="7">
                  <c:v>17165.71428571428</c:v>
                </c:pt>
                <c:pt idx="8">
                  <c:v>16965.48979591837</c:v>
                </c:pt>
                <c:pt idx="9">
                  <c:v>16565.04081632653</c:v>
                </c:pt>
                <c:pt idx="10">
                  <c:v>16164.59183673469</c:v>
                </c:pt>
                <c:pt idx="11">
                  <c:v>15764.14285714286</c:v>
                </c:pt>
                <c:pt idx="12">
                  <c:v>15363.69387755102</c:v>
                </c:pt>
                <c:pt idx="13">
                  <c:v>14963.24489795918</c:v>
                </c:pt>
                <c:pt idx="14">
                  <c:v>14562.79591836735</c:v>
                </c:pt>
                <c:pt idx="15">
                  <c:v>14162.34693877551</c:v>
                </c:pt>
                <c:pt idx="16">
                  <c:v>13761.89795918367</c:v>
                </c:pt>
                <c:pt idx="17">
                  <c:v>13361.44897959184</c:v>
                </c:pt>
                <c:pt idx="18">
                  <c:v>12961.0</c:v>
                </c:pt>
                <c:pt idx="19">
                  <c:v>12560.55102040816</c:v>
                </c:pt>
                <c:pt idx="20">
                  <c:v>12160.10204081633</c:v>
                </c:pt>
                <c:pt idx="21">
                  <c:v>11759.65306122449</c:v>
                </c:pt>
                <c:pt idx="22">
                  <c:v>11359.20408163265</c:v>
                </c:pt>
                <c:pt idx="23">
                  <c:v>10958.75510204082</c:v>
                </c:pt>
                <c:pt idx="24">
                  <c:v>10558.30612244898</c:v>
                </c:pt>
                <c:pt idx="25">
                  <c:v>10157.85714285714</c:v>
                </c:pt>
                <c:pt idx="26">
                  <c:v>9757.408163265307</c:v>
                </c:pt>
                <c:pt idx="27">
                  <c:v>9356.959183673469</c:v>
                </c:pt>
                <c:pt idx="28">
                  <c:v>8956.510204081633</c:v>
                </c:pt>
                <c:pt idx="29">
                  <c:v>8556.061224489797</c:v>
                </c:pt>
                <c:pt idx="30">
                  <c:v>8155.61224489796</c:v>
                </c:pt>
                <c:pt idx="31">
                  <c:v>7755.163265306122</c:v>
                </c:pt>
                <c:pt idx="32">
                  <c:v>7354.714285714286</c:v>
                </c:pt>
                <c:pt idx="33">
                  <c:v>6954.265306122448</c:v>
                </c:pt>
                <c:pt idx="34">
                  <c:v>6553.816326530612</c:v>
                </c:pt>
                <c:pt idx="35">
                  <c:v>6153.367346938774</c:v>
                </c:pt>
                <c:pt idx="36">
                  <c:v>5752.91836734694</c:v>
                </c:pt>
                <c:pt idx="37">
                  <c:v>5352.469387755104</c:v>
                </c:pt>
                <c:pt idx="38">
                  <c:v>4952.020408163265</c:v>
                </c:pt>
                <c:pt idx="39">
                  <c:v>4551.57142857143</c:v>
                </c:pt>
                <c:pt idx="40">
                  <c:v>4151.12244897959</c:v>
                </c:pt>
                <c:pt idx="41">
                  <c:v>3750.673469387755</c:v>
                </c:pt>
                <c:pt idx="42">
                  <c:v>3350.224489795917</c:v>
                </c:pt>
                <c:pt idx="43">
                  <c:v>3110.625</c:v>
                </c:pt>
                <c:pt idx="44">
                  <c:v>3031.875</c:v>
                </c:pt>
                <c:pt idx="45">
                  <c:v>2953.125</c:v>
                </c:pt>
                <c:pt idx="46">
                  <c:v>2874.375</c:v>
                </c:pt>
                <c:pt idx="47">
                  <c:v>2795.625</c:v>
                </c:pt>
                <c:pt idx="48">
                  <c:v>2716.875</c:v>
                </c:pt>
                <c:pt idx="49">
                  <c:v>2638.125</c:v>
                </c:pt>
                <c:pt idx="50">
                  <c:v>2559.375</c:v>
                </c:pt>
                <c:pt idx="51">
                  <c:v>2480.625</c:v>
                </c:pt>
                <c:pt idx="52">
                  <c:v>2401.875</c:v>
                </c:pt>
                <c:pt idx="53">
                  <c:v>2323.125</c:v>
                </c:pt>
                <c:pt idx="54">
                  <c:v>2244.375</c:v>
                </c:pt>
                <c:pt idx="55">
                  <c:v>2165.625</c:v>
                </c:pt>
                <c:pt idx="56">
                  <c:v>2086.875</c:v>
                </c:pt>
                <c:pt idx="57">
                  <c:v>2008.125</c:v>
                </c:pt>
                <c:pt idx="58">
                  <c:v>1929.375</c:v>
                </c:pt>
                <c:pt idx="59">
                  <c:v>1850.625</c:v>
                </c:pt>
                <c:pt idx="60">
                  <c:v>1771.875</c:v>
                </c:pt>
                <c:pt idx="61">
                  <c:v>1693.125</c:v>
                </c:pt>
                <c:pt idx="62">
                  <c:v>1614.375</c:v>
                </c:pt>
                <c:pt idx="63">
                  <c:v>1535.625</c:v>
                </c:pt>
                <c:pt idx="64">
                  <c:v>1456.875</c:v>
                </c:pt>
                <c:pt idx="65">
                  <c:v>1378.125</c:v>
                </c:pt>
                <c:pt idx="66">
                  <c:v>1299.375</c:v>
                </c:pt>
                <c:pt idx="67">
                  <c:v>1220.625</c:v>
                </c:pt>
                <c:pt idx="68">
                  <c:v>1141.875</c:v>
                </c:pt>
                <c:pt idx="69">
                  <c:v>1063.125</c:v>
                </c:pt>
                <c:pt idx="70">
                  <c:v>984.375</c:v>
                </c:pt>
                <c:pt idx="71">
                  <c:v>905.625</c:v>
                </c:pt>
                <c:pt idx="72">
                  <c:v>826.875</c:v>
                </c:pt>
                <c:pt idx="73">
                  <c:v>748.125</c:v>
                </c:pt>
                <c:pt idx="74">
                  <c:v>669.375</c:v>
                </c:pt>
                <c:pt idx="75">
                  <c:v>590.625</c:v>
                </c:pt>
                <c:pt idx="76">
                  <c:v>511.875</c:v>
                </c:pt>
                <c:pt idx="77">
                  <c:v>433.125</c:v>
                </c:pt>
                <c:pt idx="78">
                  <c:v>354.375</c:v>
                </c:pt>
                <c:pt idx="79">
                  <c:v>275.625</c:v>
                </c:pt>
                <c:pt idx="80">
                  <c:v>196.875</c:v>
                </c:pt>
                <c:pt idx="81">
                  <c:v>118.125</c:v>
                </c:pt>
                <c:pt idx="82">
                  <c:v>39.375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1457.142857142857</c:v>
                </c:pt>
                <c:pt idx="44">
                  <c:v>4371.42857142857</c:v>
                </c:pt>
                <c:pt idx="45">
                  <c:v>7285.714285714285</c:v>
                </c:pt>
                <c:pt idx="46">
                  <c:v>10200.0</c:v>
                </c:pt>
                <c:pt idx="47">
                  <c:v>13114.28571428571</c:v>
                </c:pt>
                <c:pt idx="48">
                  <c:v>16028.57142857143</c:v>
                </c:pt>
                <c:pt idx="49">
                  <c:v>18942.85714285714</c:v>
                </c:pt>
                <c:pt idx="50">
                  <c:v>21857.14285714286</c:v>
                </c:pt>
                <c:pt idx="51">
                  <c:v>24771.42857142857</c:v>
                </c:pt>
                <c:pt idx="52">
                  <c:v>27685.71428571428</c:v>
                </c:pt>
                <c:pt idx="53">
                  <c:v>30600.0</c:v>
                </c:pt>
                <c:pt idx="54">
                  <c:v>33514.28571428571</c:v>
                </c:pt>
                <c:pt idx="55">
                  <c:v>36428.57142857143</c:v>
                </c:pt>
                <c:pt idx="56">
                  <c:v>39342.85714285714</c:v>
                </c:pt>
                <c:pt idx="57">
                  <c:v>42257.14285714285</c:v>
                </c:pt>
                <c:pt idx="58">
                  <c:v>45171.42857142856</c:v>
                </c:pt>
                <c:pt idx="59">
                  <c:v>48085.71428571428</c:v>
                </c:pt>
                <c:pt idx="60">
                  <c:v>51000.0</c:v>
                </c:pt>
                <c:pt idx="61">
                  <c:v>53914.28571428572</c:v>
                </c:pt>
                <c:pt idx="62">
                  <c:v>56828.57142857142</c:v>
                </c:pt>
                <c:pt idx="63">
                  <c:v>59742.85714285714</c:v>
                </c:pt>
                <c:pt idx="64">
                  <c:v>62657.14285714285</c:v>
                </c:pt>
                <c:pt idx="65">
                  <c:v>65571.42857142857</c:v>
                </c:pt>
                <c:pt idx="66">
                  <c:v>68485.71428571429</c:v>
                </c:pt>
                <c:pt idx="67">
                  <c:v>71400.0</c:v>
                </c:pt>
                <c:pt idx="68">
                  <c:v>74314.2857142857</c:v>
                </c:pt>
                <c:pt idx="69">
                  <c:v>77228.5714285714</c:v>
                </c:pt>
                <c:pt idx="70">
                  <c:v>80142.85714285713</c:v>
                </c:pt>
                <c:pt idx="71">
                  <c:v>83057.14285714286</c:v>
                </c:pt>
                <c:pt idx="72">
                  <c:v>85971.42857142857</c:v>
                </c:pt>
                <c:pt idx="73">
                  <c:v>88885.71428571429</c:v>
                </c:pt>
                <c:pt idx="74">
                  <c:v>91800.0</c:v>
                </c:pt>
                <c:pt idx="75">
                  <c:v>94714.2857142857</c:v>
                </c:pt>
                <c:pt idx="76">
                  <c:v>97628.5714285714</c:v>
                </c:pt>
                <c:pt idx="77">
                  <c:v>100542.8571428571</c:v>
                </c:pt>
                <c:pt idx="78">
                  <c:v>103457.1428571429</c:v>
                </c:pt>
                <c:pt idx="79">
                  <c:v>106371.4285714286</c:v>
                </c:pt>
                <c:pt idx="80">
                  <c:v>109285.7142857143</c:v>
                </c:pt>
                <c:pt idx="81">
                  <c:v>112200.0</c:v>
                </c:pt>
                <c:pt idx="82">
                  <c:v>115114.2857142857</c:v>
                </c:pt>
                <c:pt idx="83">
                  <c:v>116596.8253968254</c:v>
                </c:pt>
                <c:pt idx="84">
                  <c:v>116647.619047619</c:v>
                </c:pt>
                <c:pt idx="85">
                  <c:v>116698.4126984127</c:v>
                </c:pt>
                <c:pt idx="86">
                  <c:v>116749.2063492063</c:v>
                </c:pt>
                <c:pt idx="87">
                  <c:v>116800.0</c:v>
                </c:pt>
                <c:pt idx="88">
                  <c:v>116850.7936507936</c:v>
                </c:pt>
                <c:pt idx="89">
                  <c:v>116901.5873015873</c:v>
                </c:pt>
                <c:pt idx="90">
                  <c:v>116952.3809523809</c:v>
                </c:pt>
                <c:pt idx="91">
                  <c:v>117003.1746031746</c:v>
                </c:pt>
                <c:pt idx="92">
                  <c:v>117053.9682539683</c:v>
                </c:pt>
                <c:pt idx="93">
                  <c:v>117104.7619047619</c:v>
                </c:pt>
                <c:pt idx="94">
                  <c:v>117155.5555555555</c:v>
                </c:pt>
                <c:pt idx="95">
                  <c:v>117206.3492063492</c:v>
                </c:pt>
                <c:pt idx="96">
                  <c:v>117257.1428571429</c:v>
                </c:pt>
                <c:pt idx="97">
                  <c:v>117307.9365079365</c:v>
                </c:pt>
                <c:pt idx="98">
                  <c:v>117333.3333333333</c:v>
                </c:pt>
                <c:pt idx="99">
                  <c:v>117333.3333333333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6857.142857142857</c:v>
                </c:pt>
                <c:pt idx="1">
                  <c:v>6857.142857142857</c:v>
                </c:pt>
                <c:pt idx="2">
                  <c:v>6857.142857142857</c:v>
                </c:pt>
                <c:pt idx="3">
                  <c:v>6857.142857142857</c:v>
                </c:pt>
                <c:pt idx="4">
                  <c:v>6857.142857142857</c:v>
                </c:pt>
                <c:pt idx="5">
                  <c:v>6857.142857142857</c:v>
                </c:pt>
                <c:pt idx="6">
                  <c:v>6857.142857142857</c:v>
                </c:pt>
                <c:pt idx="7">
                  <c:v>6857.142857142857</c:v>
                </c:pt>
                <c:pt idx="8">
                  <c:v>6796.897959183673</c:v>
                </c:pt>
                <c:pt idx="9">
                  <c:v>6676.408163265306</c:v>
                </c:pt>
                <c:pt idx="10">
                  <c:v>6555.918367346939</c:v>
                </c:pt>
                <c:pt idx="11">
                  <c:v>6435.428571428571</c:v>
                </c:pt>
                <c:pt idx="12">
                  <c:v>6314.938775510203</c:v>
                </c:pt>
                <c:pt idx="13">
                  <c:v>6194.448979591836</c:v>
                </c:pt>
                <c:pt idx="14">
                  <c:v>6073.959183673468</c:v>
                </c:pt>
                <c:pt idx="15">
                  <c:v>5953.469387755102</c:v>
                </c:pt>
                <c:pt idx="16">
                  <c:v>5832.979591836734</c:v>
                </c:pt>
                <c:pt idx="17">
                  <c:v>5712.489795918367</c:v>
                </c:pt>
                <c:pt idx="18">
                  <c:v>5592.0</c:v>
                </c:pt>
                <c:pt idx="19">
                  <c:v>5471.510204081632</c:v>
                </c:pt>
                <c:pt idx="20">
                  <c:v>5351.020408163265</c:v>
                </c:pt>
                <c:pt idx="21">
                  <c:v>5230.530612244898</c:v>
                </c:pt>
                <c:pt idx="22">
                  <c:v>5110.04081632653</c:v>
                </c:pt>
                <c:pt idx="23">
                  <c:v>4989.551020408162</c:v>
                </c:pt>
                <c:pt idx="24">
                  <c:v>4869.061224489795</c:v>
                </c:pt>
                <c:pt idx="25">
                  <c:v>4748.571428571428</c:v>
                </c:pt>
                <c:pt idx="26">
                  <c:v>4628.08163265306</c:v>
                </c:pt>
                <c:pt idx="27">
                  <c:v>4507.591836734693</c:v>
                </c:pt>
                <c:pt idx="28">
                  <c:v>4387.102040816326</c:v>
                </c:pt>
                <c:pt idx="29">
                  <c:v>4266.612244897958</c:v>
                </c:pt>
                <c:pt idx="30">
                  <c:v>4146.12244897959</c:v>
                </c:pt>
                <c:pt idx="31">
                  <c:v>4025.632653061225</c:v>
                </c:pt>
                <c:pt idx="32">
                  <c:v>3905.142857142857</c:v>
                </c:pt>
                <c:pt idx="33">
                  <c:v>3784.65306122449</c:v>
                </c:pt>
                <c:pt idx="34">
                  <c:v>3664.163265306122</c:v>
                </c:pt>
                <c:pt idx="35">
                  <c:v>3543.673469387755</c:v>
                </c:pt>
                <c:pt idx="36">
                  <c:v>3423.183673469388</c:v>
                </c:pt>
                <c:pt idx="37">
                  <c:v>3302.69387755102</c:v>
                </c:pt>
                <c:pt idx="38">
                  <c:v>3182.204081632653</c:v>
                </c:pt>
                <c:pt idx="39">
                  <c:v>3061.714285714285</c:v>
                </c:pt>
                <c:pt idx="40">
                  <c:v>2941.224489795919</c:v>
                </c:pt>
                <c:pt idx="41">
                  <c:v>2820.734693877551</c:v>
                </c:pt>
                <c:pt idx="42">
                  <c:v>2700.244897959184</c:v>
                </c:pt>
                <c:pt idx="43">
                  <c:v>2607.0</c:v>
                </c:pt>
                <c:pt idx="44">
                  <c:v>2541.0</c:v>
                </c:pt>
                <c:pt idx="45">
                  <c:v>2475.0</c:v>
                </c:pt>
                <c:pt idx="46">
                  <c:v>2409.0</c:v>
                </c:pt>
                <c:pt idx="47">
                  <c:v>2343.0</c:v>
                </c:pt>
                <c:pt idx="48">
                  <c:v>2277.0</c:v>
                </c:pt>
                <c:pt idx="49">
                  <c:v>2211.0</c:v>
                </c:pt>
                <c:pt idx="50">
                  <c:v>2145.0</c:v>
                </c:pt>
                <c:pt idx="51">
                  <c:v>2079.0</c:v>
                </c:pt>
                <c:pt idx="52">
                  <c:v>2013.0</c:v>
                </c:pt>
                <c:pt idx="53">
                  <c:v>1947.0</c:v>
                </c:pt>
                <c:pt idx="54">
                  <c:v>1881.0</c:v>
                </c:pt>
                <c:pt idx="55">
                  <c:v>1815.0</c:v>
                </c:pt>
                <c:pt idx="56">
                  <c:v>1749.0</c:v>
                </c:pt>
                <c:pt idx="57">
                  <c:v>1683.0</c:v>
                </c:pt>
                <c:pt idx="58">
                  <c:v>1617.0</c:v>
                </c:pt>
                <c:pt idx="59">
                  <c:v>1551.0</c:v>
                </c:pt>
                <c:pt idx="60">
                  <c:v>1485.0</c:v>
                </c:pt>
                <c:pt idx="61">
                  <c:v>1419.0</c:v>
                </c:pt>
                <c:pt idx="62">
                  <c:v>1353.0</c:v>
                </c:pt>
                <c:pt idx="63">
                  <c:v>1287.0</c:v>
                </c:pt>
                <c:pt idx="64">
                  <c:v>1221.0</c:v>
                </c:pt>
                <c:pt idx="65">
                  <c:v>1155.0</c:v>
                </c:pt>
                <c:pt idx="66">
                  <c:v>1089.0</c:v>
                </c:pt>
                <c:pt idx="67">
                  <c:v>1023.0</c:v>
                </c:pt>
                <c:pt idx="68">
                  <c:v>957.0</c:v>
                </c:pt>
                <c:pt idx="69">
                  <c:v>891.0</c:v>
                </c:pt>
                <c:pt idx="70">
                  <c:v>825.0</c:v>
                </c:pt>
                <c:pt idx="71">
                  <c:v>759.0</c:v>
                </c:pt>
                <c:pt idx="72">
                  <c:v>693.0</c:v>
                </c:pt>
                <c:pt idx="73">
                  <c:v>627.0</c:v>
                </c:pt>
                <c:pt idx="74">
                  <c:v>561.0</c:v>
                </c:pt>
                <c:pt idx="75">
                  <c:v>495.0</c:v>
                </c:pt>
                <c:pt idx="76">
                  <c:v>429.0</c:v>
                </c:pt>
                <c:pt idx="77">
                  <c:v>363.0</c:v>
                </c:pt>
                <c:pt idx="78">
                  <c:v>297.0</c:v>
                </c:pt>
                <c:pt idx="79">
                  <c:v>231.0</c:v>
                </c:pt>
                <c:pt idx="80">
                  <c:v>165.0</c:v>
                </c:pt>
                <c:pt idx="81">
                  <c:v>99.0</c:v>
                </c:pt>
                <c:pt idx="82">
                  <c:v>33.0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711.1111111111111</c:v>
                </c:pt>
                <c:pt idx="84">
                  <c:v>2133.333333333333</c:v>
                </c:pt>
                <c:pt idx="85">
                  <c:v>3555.555555555555</c:v>
                </c:pt>
                <c:pt idx="86">
                  <c:v>4977.777777777777</c:v>
                </c:pt>
                <c:pt idx="87">
                  <c:v>6400.0</c:v>
                </c:pt>
                <c:pt idx="88">
                  <c:v>7822.222222222221</c:v>
                </c:pt>
                <c:pt idx="89">
                  <c:v>9244.444444444443</c:v>
                </c:pt>
                <c:pt idx="90">
                  <c:v>10666.66666666667</c:v>
                </c:pt>
                <c:pt idx="91">
                  <c:v>12088.88888888889</c:v>
                </c:pt>
                <c:pt idx="92">
                  <c:v>13511.11111111111</c:v>
                </c:pt>
                <c:pt idx="93">
                  <c:v>14933.33333333333</c:v>
                </c:pt>
                <c:pt idx="94">
                  <c:v>16355.55555555555</c:v>
                </c:pt>
                <c:pt idx="95">
                  <c:v>17777.77777777777</c:v>
                </c:pt>
                <c:pt idx="96">
                  <c:v>19200.0</c:v>
                </c:pt>
                <c:pt idx="97">
                  <c:v>20622.22222222222</c:v>
                </c:pt>
                <c:pt idx="98">
                  <c:v>21333.33333333333</c:v>
                </c:pt>
                <c:pt idx="99">
                  <c:v>21333.33333333333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1264.060780823691</c:v>
                </c:pt>
                <c:pt idx="1">
                  <c:v>1264.060780823691</c:v>
                </c:pt>
                <c:pt idx="2">
                  <c:v>1264.060780823691</c:v>
                </c:pt>
                <c:pt idx="3">
                  <c:v>1264.060780823691</c:v>
                </c:pt>
                <c:pt idx="4">
                  <c:v>1264.060780823691</c:v>
                </c:pt>
                <c:pt idx="5">
                  <c:v>1264.060780823691</c:v>
                </c:pt>
                <c:pt idx="6">
                  <c:v>1264.060780823691</c:v>
                </c:pt>
                <c:pt idx="7">
                  <c:v>1264.060780823691</c:v>
                </c:pt>
                <c:pt idx="8">
                  <c:v>1265.753719369437</c:v>
                </c:pt>
                <c:pt idx="9">
                  <c:v>1269.139596460929</c:v>
                </c:pt>
                <c:pt idx="10">
                  <c:v>1272.525473552421</c:v>
                </c:pt>
                <c:pt idx="11">
                  <c:v>1275.911350643913</c:v>
                </c:pt>
                <c:pt idx="12">
                  <c:v>1279.297227735405</c:v>
                </c:pt>
                <c:pt idx="13">
                  <c:v>1282.683104826897</c:v>
                </c:pt>
                <c:pt idx="14">
                  <c:v>1286.068981918389</c:v>
                </c:pt>
                <c:pt idx="15">
                  <c:v>1289.454859009881</c:v>
                </c:pt>
                <c:pt idx="16">
                  <c:v>1292.840736101373</c:v>
                </c:pt>
                <c:pt idx="17">
                  <c:v>1296.226613192865</c:v>
                </c:pt>
                <c:pt idx="18">
                  <c:v>1299.612490284357</c:v>
                </c:pt>
                <c:pt idx="19">
                  <c:v>1302.998367375849</c:v>
                </c:pt>
                <c:pt idx="20">
                  <c:v>1306.384244467341</c:v>
                </c:pt>
                <c:pt idx="21">
                  <c:v>1309.770121558833</c:v>
                </c:pt>
                <c:pt idx="22">
                  <c:v>1313.155998650325</c:v>
                </c:pt>
                <c:pt idx="23">
                  <c:v>1316.541875741817</c:v>
                </c:pt>
                <c:pt idx="24">
                  <c:v>1319.927752833309</c:v>
                </c:pt>
                <c:pt idx="25">
                  <c:v>1323.313629924801</c:v>
                </c:pt>
                <c:pt idx="26">
                  <c:v>1326.699507016294</c:v>
                </c:pt>
                <c:pt idx="27">
                  <c:v>1330.085384107786</c:v>
                </c:pt>
                <c:pt idx="28">
                  <c:v>1333.471261199278</c:v>
                </c:pt>
                <c:pt idx="29">
                  <c:v>1336.85713829077</c:v>
                </c:pt>
                <c:pt idx="30">
                  <c:v>1340.243015382262</c:v>
                </c:pt>
                <c:pt idx="31">
                  <c:v>1343.628892473754</c:v>
                </c:pt>
                <c:pt idx="32">
                  <c:v>1347.014769565246</c:v>
                </c:pt>
                <c:pt idx="33">
                  <c:v>1350.400646656738</c:v>
                </c:pt>
                <c:pt idx="34">
                  <c:v>1353.78652374823</c:v>
                </c:pt>
                <c:pt idx="35">
                  <c:v>1357.172400839722</c:v>
                </c:pt>
                <c:pt idx="36">
                  <c:v>1360.558277931214</c:v>
                </c:pt>
                <c:pt idx="37">
                  <c:v>1363.944155022706</c:v>
                </c:pt>
                <c:pt idx="38">
                  <c:v>1367.330032114198</c:v>
                </c:pt>
                <c:pt idx="39">
                  <c:v>1370.71590920569</c:v>
                </c:pt>
                <c:pt idx="40">
                  <c:v>1374.101786297182</c:v>
                </c:pt>
                <c:pt idx="41">
                  <c:v>1377.487663388674</c:v>
                </c:pt>
                <c:pt idx="42">
                  <c:v>1380.873540480166</c:v>
                </c:pt>
                <c:pt idx="43">
                  <c:v>1377.13496785831</c:v>
                </c:pt>
                <c:pt idx="44">
                  <c:v>1366.271945523107</c:v>
                </c:pt>
                <c:pt idx="45">
                  <c:v>1355.408923187903</c:v>
                </c:pt>
                <c:pt idx="46">
                  <c:v>1344.5459008527</c:v>
                </c:pt>
                <c:pt idx="47">
                  <c:v>1333.682878517496</c:v>
                </c:pt>
                <c:pt idx="48">
                  <c:v>1322.819856182292</c:v>
                </c:pt>
                <c:pt idx="49">
                  <c:v>1311.956833847089</c:v>
                </c:pt>
                <c:pt idx="50">
                  <c:v>1301.093811511885</c:v>
                </c:pt>
                <c:pt idx="51">
                  <c:v>1290.230789176682</c:v>
                </c:pt>
                <c:pt idx="52">
                  <c:v>1279.367766841478</c:v>
                </c:pt>
                <c:pt idx="53">
                  <c:v>1268.504744506274</c:v>
                </c:pt>
                <c:pt idx="54">
                  <c:v>1257.641722171071</c:v>
                </c:pt>
                <c:pt idx="55">
                  <c:v>1246.778699835867</c:v>
                </c:pt>
                <c:pt idx="56">
                  <c:v>1235.915677500664</c:v>
                </c:pt>
                <c:pt idx="57">
                  <c:v>1225.05265516546</c:v>
                </c:pt>
                <c:pt idx="58">
                  <c:v>1214.189632830256</c:v>
                </c:pt>
                <c:pt idx="59">
                  <c:v>1203.326610495053</c:v>
                </c:pt>
                <c:pt idx="60">
                  <c:v>1192.463588159849</c:v>
                </c:pt>
                <c:pt idx="61">
                  <c:v>1181.600565824646</c:v>
                </c:pt>
                <c:pt idx="62">
                  <c:v>1170.737543489442</c:v>
                </c:pt>
                <c:pt idx="63">
                  <c:v>1159.874521154238</c:v>
                </c:pt>
                <c:pt idx="64">
                  <c:v>1149.011498819035</c:v>
                </c:pt>
                <c:pt idx="65">
                  <c:v>1138.148476483831</c:v>
                </c:pt>
                <c:pt idx="66">
                  <c:v>1127.285454148628</c:v>
                </c:pt>
                <c:pt idx="67">
                  <c:v>1116.422431813424</c:v>
                </c:pt>
                <c:pt idx="68">
                  <c:v>1105.55940947822</c:v>
                </c:pt>
                <c:pt idx="69">
                  <c:v>1094.696387143017</c:v>
                </c:pt>
                <c:pt idx="70">
                  <c:v>1083.833364807813</c:v>
                </c:pt>
                <c:pt idx="71">
                  <c:v>1072.970342472609</c:v>
                </c:pt>
                <c:pt idx="72">
                  <c:v>1062.107320137406</c:v>
                </c:pt>
                <c:pt idx="73">
                  <c:v>1051.244297802202</c:v>
                </c:pt>
                <c:pt idx="74">
                  <c:v>1040.381275466999</c:v>
                </c:pt>
                <c:pt idx="75">
                  <c:v>1029.518253131795</c:v>
                </c:pt>
                <c:pt idx="76">
                  <c:v>1018.655230796591</c:v>
                </c:pt>
                <c:pt idx="77">
                  <c:v>1007.792208461388</c:v>
                </c:pt>
                <c:pt idx="78">
                  <c:v>996.9291861261842</c:v>
                </c:pt>
                <c:pt idx="79">
                  <c:v>986.0661637909807</c:v>
                </c:pt>
                <c:pt idx="80">
                  <c:v>975.203141455777</c:v>
                </c:pt>
                <c:pt idx="81">
                  <c:v>964.3401191205735</c:v>
                </c:pt>
                <c:pt idx="82">
                  <c:v>953.4770967853699</c:v>
                </c:pt>
                <c:pt idx="83">
                  <c:v>941.0230257243031</c:v>
                </c:pt>
                <c:pt idx="84">
                  <c:v>926.9779059373732</c:v>
                </c:pt>
                <c:pt idx="85">
                  <c:v>912.9327861504433</c:v>
                </c:pt>
                <c:pt idx="86">
                  <c:v>898.8876663635135</c:v>
                </c:pt>
                <c:pt idx="87">
                  <c:v>884.8425465765836</c:v>
                </c:pt>
                <c:pt idx="88">
                  <c:v>870.7974267896537</c:v>
                </c:pt>
                <c:pt idx="89">
                  <c:v>856.7523070027238</c:v>
                </c:pt>
                <c:pt idx="90">
                  <c:v>842.707187215794</c:v>
                </c:pt>
                <c:pt idx="91">
                  <c:v>828.662067428864</c:v>
                </c:pt>
                <c:pt idx="92">
                  <c:v>814.6169476419342</c:v>
                </c:pt>
                <c:pt idx="93">
                  <c:v>800.5718278550044</c:v>
                </c:pt>
                <c:pt idx="94">
                  <c:v>786.5267080680744</c:v>
                </c:pt>
                <c:pt idx="95">
                  <c:v>772.4815882811444</c:v>
                </c:pt>
                <c:pt idx="96">
                  <c:v>758.4364684942146</c:v>
                </c:pt>
                <c:pt idx="97">
                  <c:v>744.3913487072848</c:v>
                </c:pt>
                <c:pt idx="98">
                  <c:v>737.3687888138198</c:v>
                </c:pt>
                <c:pt idx="99">
                  <c:v>737.3687888138198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13920.0</c:v>
                </c:pt>
                <c:pt idx="1">
                  <c:v>13920.0</c:v>
                </c:pt>
                <c:pt idx="2">
                  <c:v>13920.0</c:v>
                </c:pt>
                <c:pt idx="3">
                  <c:v>13920.0</c:v>
                </c:pt>
                <c:pt idx="4">
                  <c:v>13920.0</c:v>
                </c:pt>
                <c:pt idx="5">
                  <c:v>13920.0</c:v>
                </c:pt>
                <c:pt idx="6">
                  <c:v>13920.0</c:v>
                </c:pt>
                <c:pt idx="7">
                  <c:v>13920.0</c:v>
                </c:pt>
                <c:pt idx="8">
                  <c:v>14076.0</c:v>
                </c:pt>
                <c:pt idx="9">
                  <c:v>14388.0</c:v>
                </c:pt>
                <c:pt idx="10">
                  <c:v>14700.0</c:v>
                </c:pt>
                <c:pt idx="11">
                  <c:v>15012.0</c:v>
                </c:pt>
                <c:pt idx="12">
                  <c:v>15324.0</c:v>
                </c:pt>
                <c:pt idx="13">
                  <c:v>15636.0</c:v>
                </c:pt>
                <c:pt idx="14">
                  <c:v>15948.0</c:v>
                </c:pt>
                <c:pt idx="15">
                  <c:v>16260.0</c:v>
                </c:pt>
                <c:pt idx="16">
                  <c:v>16572.0</c:v>
                </c:pt>
                <c:pt idx="17">
                  <c:v>16884.0</c:v>
                </c:pt>
                <c:pt idx="18">
                  <c:v>17196.0</c:v>
                </c:pt>
                <c:pt idx="19">
                  <c:v>17508.0</c:v>
                </c:pt>
                <c:pt idx="20">
                  <c:v>17820.0</c:v>
                </c:pt>
                <c:pt idx="21">
                  <c:v>18132.0</c:v>
                </c:pt>
                <c:pt idx="22">
                  <c:v>18444.0</c:v>
                </c:pt>
                <c:pt idx="23">
                  <c:v>18756.0</c:v>
                </c:pt>
                <c:pt idx="24">
                  <c:v>19068.0</c:v>
                </c:pt>
                <c:pt idx="25">
                  <c:v>19380.0</c:v>
                </c:pt>
                <c:pt idx="26">
                  <c:v>19692.0</c:v>
                </c:pt>
                <c:pt idx="27">
                  <c:v>20004.0</c:v>
                </c:pt>
                <c:pt idx="28">
                  <c:v>20316.0</c:v>
                </c:pt>
                <c:pt idx="29">
                  <c:v>20628.0</c:v>
                </c:pt>
                <c:pt idx="30">
                  <c:v>20940.0</c:v>
                </c:pt>
                <c:pt idx="31">
                  <c:v>21252.0</c:v>
                </c:pt>
                <c:pt idx="32">
                  <c:v>21564.0</c:v>
                </c:pt>
                <c:pt idx="33">
                  <c:v>21876.0</c:v>
                </c:pt>
                <c:pt idx="34">
                  <c:v>22188.0</c:v>
                </c:pt>
                <c:pt idx="35">
                  <c:v>22500.0</c:v>
                </c:pt>
                <c:pt idx="36">
                  <c:v>22812.0</c:v>
                </c:pt>
                <c:pt idx="37">
                  <c:v>23124.0</c:v>
                </c:pt>
                <c:pt idx="38">
                  <c:v>23436.0</c:v>
                </c:pt>
                <c:pt idx="39">
                  <c:v>23748.0</c:v>
                </c:pt>
                <c:pt idx="40">
                  <c:v>24060.0</c:v>
                </c:pt>
                <c:pt idx="41">
                  <c:v>24372.0</c:v>
                </c:pt>
                <c:pt idx="42">
                  <c:v>24684.0</c:v>
                </c:pt>
                <c:pt idx="43">
                  <c:v>24635.78571428571</c:v>
                </c:pt>
                <c:pt idx="44">
                  <c:v>24227.35714285714</c:v>
                </c:pt>
                <c:pt idx="45">
                  <c:v>23818.92857142857</c:v>
                </c:pt>
                <c:pt idx="46">
                  <c:v>23410.5</c:v>
                </c:pt>
                <c:pt idx="47">
                  <c:v>23002.07142857143</c:v>
                </c:pt>
                <c:pt idx="48">
                  <c:v>22593.64285714286</c:v>
                </c:pt>
                <c:pt idx="49">
                  <c:v>22185.21428571428</c:v>
                </c:pt>
                <c:pt idx="50">
                  <c:v>21776.78571428571</c:v>
                </c:pt>
                <c:pt idx="51">
                  <c:v>21368.35714285714</c:v>
                </c:pt>
                <c:pt idx="52">
                  <c:v>20959.92857142857</c:v>
                </c:pt>
                <c:pt idx="53">
                  <c:v>20551.5</c:v>
                </c:pt>
                <c:pt idx="54">
                  <c:v>20143.07142857143</c:v>
                </c:pt>
                <c:pt idx="55">
                  <c:v>19734.64285714286</c:v>
                </c:pt>
                <c:pt idx="56">
                  <c:v>19326.21428571428</c:v>
                </c:pt>
                <c:pt idx="57">
                  <c:v>18917.78571428571</c:v>
                </c:pt>
                <c:pt idx="58">
                  <c:v>18509.35714285714</c:v>
                </c:pt>
                <c:pt idx="59">
                  <c:v>18100.92857142857</c:v>
                </c:pt>
                <c:pt idx="60">
                  <c:v>17692.5</c:v>
                </c:pt>
                <c:pt idx="61">
                  <c:v>17284.07142857143</c:v>
                </c:pt>
                <c:pt idx="62">
                  <c:v>16875.64285714286</c:v>
                </c:pt>
                <c:pt idx="63">
                  <c:v>16467.21428571428</c:v>
                </c:pt>
                <c:pt idx="64">
                  <c:v>16058.78571428571</c:v>
                </c:pt>
                <c:pt idx="65">
                  <c:v>15650.35714285714</c:v>
                </c:pt>
                <c:pt idx="66">
                  <c:v>15241.92857142857</c:v>
                </c:pt>
                <c:pt idx="67">
                  <c:v>14833.5</c:v>
                </c:pt>
                <c:pt idx="68">
                  <c:v>14425.07142857143</c:v>
                </c:pt>
                <c:pt idx="69">
                  <c:v>14016.64285714286</c:v>
                </c:pt>
                <c:pt idx="70">
                  <c:v>13608.21428571429</c:v>
                </c:pt>
                <c:pt idx="71">
                  <c:v>13199.78571428571</c:v>
                </c:pt>
                <c:pt idx="72">
                  <c:v>12791.35714285714</c:v>
                </c:pt>
                <c:pt idx="73">
                  <c:v>12382.92857142857</c:v>
                </c:pt>
                <c:pt idx="74">
                  <c:v>11974.5</c:v>
                </c:pt>
                <c:pt idx="75">
                  <c:v>11566.07142857143</c:v>
                </c:pt>
                <c:pt idx="76">
                  <c:v>11157.64285714286</c:v>
                </c:pt>
                <c:pt idx="77">
                  <c:v>10749.21428571429</c:v>
                </c:pt>
                <c:pt idx="78">
                  <c:v>10340.78571428572</c:v>
                </c:pt>
                <c:pt idx="79">
                  <c:v>9932.357142857141</c:v>
                </c:pt>
                <c:pt idx="80">
                  <c:v>9523.928571428571</c:v>
                </c:pt>
                <c:pt idx="81">
                  <c:v>9115.5</c:v>
                </c:pt>
                <c:pt idx="82">
                  <c:v>8707.07142857143</c:v>
                </c:pt>
                <c:pt idx="83">
                  <c:v>8439.873015873016</c:v>
                </c:pt>
                <c:pt idx="84">
                  <c:v>8313.90476190476</c:v>
                </c:pt>
                <c:pt idx="85">
                  <c:v>8187.936507936508</c:v>
                </c:pt>
                <c:pt idx="86">
                  <c:v>8061.968253968254</c:v>
                </c:pt>
                <c:pt idx="87">
                  <c:v>7936.0</c:v>
                </c:pt>
                <c:pt idx="88">
                  <c:v>7810.031746031746</c:v>
                </c:pt>
                <c:pt idx="89">
                  <c:v>7684.063492063492</c:v>
                </c:pt>
                <c:pt idx="90">
                  <c:v>7558.095238095238</c:v>
                </c:pt>
                <c:pt idx="91">
                  <c:v>7432.126984126984</c:v>
                </c:pt>
                <c:pt idx="92">
                  <c:v>7306.15873015873</c:v>
                </c:pt>
                <c:pt idx="93">
                  <c:v>7180.190476190476</c:v>
                </c:pt>
                <c:pt idx="94">
                  <c:v>7054.222222222221</c:v>
                </c:pt>
                <c:pt idx="95">
                  <c:v>6928.253968253968</c:v>
                </c:pt>
                <c:pt idx="96">
                  <c:v>6802.285714285714</c:v>
                </c:pt>
                <c:pt idx="97">
                  <c:v>6676.31746031746</c:v>
                </c:pt>
                <c:pt idx="98">
                  <c:v>6613.333333333333</c:v>
                </c:pt>
                <c:pt idx="99">
                  <c:v>6613.333333333333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85.7142857142857</c:v>
                </c:pt>
                <c:pt idx="9">
                  <c:v>257.1428571428571</c:v>
                </c:pt>
                <c:pt idx="10">
                  <c:v>428.5714285714286</c:v>
                </c:pt>
                <c:pt idx="11">
                  <c:v>600.0</c:v>
                </c:pt>
                <c:pt idx="12">
                  <c:v>771.4285714285714</c:v>
                </c:pt>
                <c:pt idx="13">
                  <c:v>942.8571428571429</c:v>
                </c:pt>
                <c:pt idx="14">
                  <c:v>1114.285714285714</c:v>
                </c:pt>
                <c:pt idx="15">
                  <c:v>1285.714285714286</c:v>
                </c:pt>
                <c:pt idx="16">
                  <c:v>1457.142857142857</c:v>
                </c:pt>
                <c:pt idx="17">
                  <c:v>1628.571428571429</c:v>
                </c:pt>
                <c:pt idx="18">
                  <c:v>1800.0</c:v>
                </c:pt>
                <c:pt idx="19">
                  <c:v>1971.428571428571</c:v>
                </c:pt>
                <c:pt idx="20">
                  <c:v>2142.857142857142</c:v>
                </c:pt>
                <c:pt idx="21">
                  <c:v>2314.285714285714</c:v>
                </c:pt>
                <c:pt idx="22">
                  <c:v>2485.714285714286</c:v>
                </c:pt>
                <c:pt idx="23">
                  <c:v>2657.142857142857</c:v>
                </c:pt>
                <c:pt idx="24">
                  <c:v>2828.571428571428</c:v>
                </c:pt>
                <c:pt idx="25">
                  <c:v>3000.0</c:v>
                </c:pt>
                <c:pt idx="26">
                  <c:v>3171.428571428572</c:v>
                </c:pt>
                <c:pt idx="27">
                  <c:v>3342.857142857142</c:v>
                </c:pt>
                <c:pt idx="28">
                  <c:v>3514.285714285714</c:v>
                </c:pt>
                <c:pt idx="29">
                  <c:v>3685.714285714286</c:v>
                </c:pt>
                <c:pt idx="30">
                  <c:v>3857.142857142857</c:v>
                </c:pt>
                <c:pt idx="31">
                  <c:v>4028.571428571428</c:v>
                </c:pt>
                <c:pt idx="32">
                  <c:v>4200.0</c:v>
                </c:pt>
                <c:pt idx="33">
                  <c:v>4371.428571428571</c:v>
                </c:pt>
                <c:pt idx="34">
                  <c:v>4542.857142857143</c:v>
                </c:pt>
                <c:pt idx="35">
                  <c:v>4714.285714285715</c:v>
                </c:pt>
                <c:pt idx="36">
                  <c:v>4885.714285714285</c:v>
                </c:pt>
                <c:pt idx="37">
                  <c:v>5057.142857142857</c:v>
                </c:pt>
                <c:pt idx="38">
                  <c:v>5228.571428571428</c:v>
                </c:pt>
                <c:pt idx="39">
                  <c:v>5400.0</c:v>
                </c:pt>
                <c:pt idx="40">
                  <c:v>5571.428571428571</c:v>
                </c:pt>
                <c:pt idx="41">
                  <c:v>5742.857142857143</c:v>
                </c:pt>
                <c:pt idx="42">
                  <c:v>5914.285714285715</c:v>
                </c:pt>
                <c:pt idx="43">
                  <c:v>5925.0</c:v>
                </c:pt>
                <c:pt idx="44">
                  <c:v>5775.0</c:v>
                </c:pt>
                <c:pt idx="45">
                  <c:v>5625.0</c:v>
                </c:pt>
                <c:pt idx="46">
                  <c:v>5475.0</c:v>
                </c:pt>
                <c:pt idx="47">
                  <c:v>5325.0</c:v>
                </c:pt>
                <c:pt idx="48">
                  <c:v>5175.0</c:v>
                </c:pt>
                <c:pt idx="49">
                  <c:v>5025.0</c:v>
                </c:pt>
                <c:pt idx="50">
                  <c:v>4875.0</c:v>
                </c:pt>
                <c:pt idx="51">
                  <c:v>4725.0</c:v>
                </c:pt>
                <c:pt idx="52">
                  <c:v>4575.0</c:v>
                </c:pt>
                <c:pt idx="53">
                  <c:v>4425.0</c:v>
                </c:pt>
                <c:pt idx="54">
                  <c:v>4275.0</c:v>
                </c:pt>
                <c:pt idx="55">
                  <c:v>4125.0</c:v>
                </c:pt>
                <c:pt idx="56">
                  <c:v>3975.0</c:v>
                </c:pt>
                <c:pt idx="57">
                  <c:v>3825.0</c:v>
                </c:pt>
                <c:pt idx="58">
                  <c:v>3675.0</c:v>
                </c:pt>
                <c:pt idx="59">
                  <c:v>3525.0</c:v>
                </c:pt>
                <c:pt idx="60">
                  <c:v>3375.0</c:v>
                </c:pt>
                <c:pt idx="61">
                  <c:v>3225.0</c:v>
                </c:pt>
                <c:pt idx="62">
                  <c:v>3075.0</c:v>
                </c:pt>
                <c:pt idx="63">
                  <c:v>2925.0</c:v>
                </c:pt>
                <c:pt idx="64">
                  <c:v>2775.0</c:v>
                </c:pt>
                <c:pt idx="65">
                  <c:v>2625.0</c:v>
                </c:pt>
                <c:pt idx="66">
                  <c:v>2475.0</c:v>
                </c:pt>
                <c:pt idx="67">
                  <c:v>2325.0</c:v>
                </c:pt>
                <c:pt idx="68">
                  <c:v>2175.0</c:v>
                </c:pt>
                <c:pt idx="69">
                  <c:v>2025.0</c:v>
                </c:pt>
                <c:pt idx="70">
                  <c:v>1875.0</c:v>
                </c:pt>
                <c:pt idx="71">
                  <c:v>1725.0</c:v>
                </c:pt>
                <c:pt idx="72">
                  <c:v>1575.0</c:v>
                </c:pt>
                <c:pt idx="73">
                  <c:v>1425.0</c:v>
                </c:pt>
                <c:pt idx="74">
                  <c:v>1275.0</c:v>
                </c:pt>
                <c:pt idx="75">
                  <c:v>1125.0</c:v>
                </c:pt>
                <c:pt idx="76">
                  <c:v>975.0</c:v>
                </c:pt>
                <c:pt idx="77">
                  <c:v>825.0</c:v>
                </c:pt>
                <c:pt idx="78">
                  <c:v>675.0</c:v>
                </c:pt>
                <c:pt idx="79">
                  <c:v>525.0</c:v>
                </c:pt>
                <c:pt idx="80">
                  <c:v>375.0</c:v>
                </c:pt>
                <c:pt idx="81">
                  <c:v>225.0</c:v>
                </c:pt>
                <c:pt idx="82">
                  <c:v>75.0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3812760"/>
        <c:axId val="-208401672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16327.84667884151</c:v>
                </c:pt>
                <c:pt idx="1">
                  <c:v>16327.84667884151</c:v>
                </c:pt>
                <c:pt idx="2">
                  <c:v>16327.84667884151</c:v>
                </c:pt>
                <c:pt idx="3">
                  <c:v>16327.84667884151</c:v>
                </c:pt>
                <c:pt idx="4">
                  <c:v>16327.84667884151</c:v>
                </c:pt>
                <c:pt idx="5">
                  <c:v>16327.84667884151</c:v>
                </c:pt>
                <c:pt idx="6">
                  <c:v>16327.84667884151</c:v>
                </c:pt>
                <c:pt idx="7">
                  <c:v>16327.84667884151</c:v>
                </c:pt>
                <c:pt idx="8">
                  <c:v>16327.84667884151</c:v>
                </c:pt>
                <c:pt idx="9">
                  <c:v>16327.84667884151</c:v>
                </c:pt>
                <c:pt idx="10">
                  <c:v>16327.84667884151</c:v>
                </c:pt>
                <c:pt idx="11">
                  <c:v>16327.84667884151</c:v>
                </c:pt>
                <c:pt idx="12">
                  <c:v>16327.84667884151</c:v>
                </c:pt>
                <c:pt idx="13">
                  <c:v>16327.84667884151</c:v>
                </c:pt>
                <c:pt idx="14">
                  <c:v>16327.84667884151</c:v>
                </c:pt>
                <c:pt idx="15">
                  <c:v>16327.84667884151</c:v>
                </c:pt>
                <c:pt idx="16">
                  <c:v>16327.84667884151</c:v>
                </c:pt>
                <c:pt idx="17">
                  <c:v>16327.84667884151</c:v>
                </c:pt>
                <c:pt idx="18">
                  <c:v>16327.84667884151</c:v>
                </c:pt>
                <c:pt idx="19">
                  <c:v>16327.84667884151</c:v>
                </c:pt>
                <c:pt idx="20">
                  <c:v>16327.84667884151</c:v>
                </c:pt>
                <c:pt idx="21">
                  <c:v>16327.84667884151</c:v>
                </c:pt>
                <c:pt idx="22">
                  <c:v>16327.84667884151</c:v>
                </c:pt>
                <c:pt idx="23">
                  <c:v>16327.84667884151</c:v>
                </c:pt>
                <c:pt idx="24">
                  <c:v>16327.84667884151</c:v>
                </c:pt>
                <c:pt idx="25">
                  <c:v>16327.84667884151</c:v>
                </c:pt>
                <c:pt idx="26">
                  <c:v>16327.84667884151</c:v>
                </c:pt>
                <c:pt idx="27">
                  <c:v>16327.84667884151</c:v>
                </c:pt>
                <c:pt idx="28">
                  <c:v>16327.84667884151</c:v>
                </c:pt>
                <c:pt idx="29">
                  <c:v>16327.84667884151</c:v>
                </c:pt>
                <c:pt idx="30">
                  <c:v>16327.84667884151</c:v>
                </c:pt>
                <c:pt idx="31">
                  <c:v>16327.84667884151</c:v>
                </c:pt>
                <c:pt idx="32">
                  <c:v>16327.84667884151</c:v>
                </c:pt>
                <c:pt idx="33">
                  <c:v>16327.84667884151</c:v>
                </c:pt>
                <c:pt idx="34">
                  <c:v>16327.84667884151</c:v>
                </c:pt>
                <c:pt idx="35">
                  <c:v>16327.84667884151</c:v>
                </c:pt>
                <c:pt idx="36">
                  <c:v>16327.84667884151</c:v>
                </c:pt>
                <c:pt idx="37">
                  <c:v>16327.84667884151</c:v>
                </c:pt>
                <c:pt idx="38">
                  <c:v>16327.84667884151</c:v>
                </c:pt>
                <c:pt idx="39">
                  <c:v>16327.84667884151</c:v>
                </c:pt>
                <c:pt idx="40">
                  <c:v>16327.84667884151</c:v>
                </c:pt>
                <c:pt idx="41">
                  <c:v>16327.84667884151</c:v>
                </c:pt>
                <c:pt idx="42">
                  <c:v>16327.84667884151</c:v>
                </c:pt>
                <c:pt idx="43">
                  <c:v>16327.84667884151</c:v>
                </c:pt>
                <c:pt idx="44">
                  <c:v>16327.84667884151</c:v>
                </c:pt>
                <c:pt idx="45">
                  <c:v>16327.84667884151</c:v>
                </c:pt>
                <c:pt idx="46">
                  <c:v>16327.84667884151</c:v>
                </c:pt>
                <c:pt idx="47">
                  <c:v>16327.84667884151</c:v>
                </c:pt>
                <c:pt idx="48">
                  <c:v>16327.84667884151</c:v>
                </c:pt>
                <c:pt idx="49">
                  <c:v>16327.84667884151</c:v>
                </c:pt>
                <c:pt idx="50">
                  <c:v>16327.84667884151</c:v>
                </c:pt>
                <c:pt idx="51">
                  <c:v>16327.84667884151</c:v>
                </c:pt>
                <c:pt idx="52">
                  <c:v>16327.84667884151</c:v>
                </c:pt>
                <c:pt idx="53">
                  <c:v>16327.84667884151</c:v>
                </c:pt>
                <c:pt idx="54">
                  <c:v>16327.84667884151</c:v>
                </c:pt>
                <c:pt idx="55">
                  <c:v>16327.84667884151</c:v>
                </c:pt>
                <c:pt idx="56">
                  <c:v>16327.84667884151</c:v>
                </c:pt>
                <c:pt idx="57">
                  <c:v>16327.84667884151</c:v>
                </c:pt>
                <c:pt idx="58">
                  <c:v>16327.84667884151</c:v>
                </c:pt>
                <c:pt idx="59">
                  <c:v>16327.84667884151</c:v>
                </c:pt>
                <c:pt idx="60">
                  <c:v>16327.84667884151</c:v>
                </c:pt>
                <c:pt idx="61">
                  <c:v>16327.84667884151</c:v>
                </c:pt>
                <c:pt idx="62">
                  <c:v>16327.84667884151</c:v>
                </c:pt>
                <c:pt idx="63">
                  <c:v>16327.84667884151</c:v>
                </c:pt>
                <c:pt idx="64">
                  <c:v>16327.84667884151</c:v>
                </c:pt>
                <c:pt idx="65">
                  <c:v>16327.84667884151</c:v>
                </c:pt>
                <c:pt idx="66">
                  <c:v>16327.84667884151</c:v>
                </c:pt>
                <c:pt idx="67">
                  <c:v>16327.84667884151</c:v>
                </c:pt>
                <c:pt idx="68">
                  <c:v>16327.84667884151</c:v>
                </c:pt>
                <c:pt idx="69">
                  <c:v>16327.84667884151</c:v>
                </c:pt>
                <c:pt idx="70">
                  <c:v>16327.84667884151</c:v>
                </c:pt>
                <c:pt idx="71">
                  <c:v>16327.84667884151</c:v>
                </c:pt>
                <c:pt idx="72">
                  <c:v>16327.84667884151</c:v>
                </c:pt>
                <c:pt idx="73">
                  <c:v>16327.84667884151</c:v>
                </c:pt>
                <c:pt idx="74">
                  <c:v>16327.84667884151</c:v>
                </c:pt>
                <c:pt idx="75">
                  <c:v>16327.84667884151</c:v>
                </c:pt>
                <c:pt idx="76">
                  <c:v>16327.84667884151</c:v>
                </c:pt>
                <c:pt idx="77">
                  <c:v>16327.84667884151</c:v>
                </c:pt>
                <c:pt idx="78">
                  <c:v>16327.84667884151</c:v>
                </c:pt>
                <c:pt idx="79">
                  <c:v>16327.84667884151</c:v>
                </c:pt>
                <c:pt idx="80">
                  <c:v>16327.84667884151</c:v>
                </c:pt>
                <c:pt idx="81">
                  <c:v>16327.84667884151</c:v>
                </c:pt>
                <c:pt idx="82">
                  <c:v>16327.84667884151</c:v>
                </c:pt>
                <c:pt idx="83">
                  <c:v>16327.84667884151</c:v>
                </c:pt>
                <c:pt idx="84">
                  <c:v>16327.84667884151</c:v>
                </c:pt>
                <c:pt idx="85">
                  <c:v>16327.84667884151</c:v>
                </c:pt>
                <c:pt idx="86">
                  <c:v>16327.84667884151</c:v>
                </c:pt>
                <c:pt idx="87">
                  <c:v>16327.84667884151</c:v>
                </c:pt>
                <c:pt idx="88">
                  <c:v>16327.84667884151</c:v>
                </c:pt>
                <c:pt idx="89">
                  <c:v>16327.84667884151</c:v>
                </c:pt>
                <c:pt idx="90">
                  <c:v>16327.84667884151</c:v>
                </c:pt>
                <c:pt idx="91">
                  <c:v>16327.84667884151</c:v>
                </c:pt>
                <c:pt idx="92">
                  <c:v>16327.84667884151</c:v>
                </c:pt>
                <c:pt idx="93">
                  <c:v>16327.84667884151</c:v>
                </c:pt>
                <c:pt idx="94">
                  <c:v>16327.84667884151</c:v>
                </c:pt>
                <c:pt idx="95">
                  <c:v>16327.84667884151</c:v>
                </c:pt>
                <c:pt idx="96">
                  <c:v>16327.84667884151</c:v>
                </c:pt>
                <c:pt idx="97">
                  <c:v>16327.84667884151</c:v>
                </c:pt>
                <c:pt idx="98">
                  <c:v>16327.84667884151</c:v>
                </c:pt>
                <c:pt idx="99">
                  <c:v>16327.84667884151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812760"/>
        <c:axId val="-2084016728"/>
      </c:lineChart>
      <c:catAx>
        <c:axId val="-20838127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0167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40167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38127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10.73031176578315</c:v>
                </c:pt>
                <c:pt idx="1">
                  <c:v>-9.1094958280201</c:v>
                </c:pt>
                <c:pt idx="2">
                  <c:v>127.5471459643556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27.16326530612245</c:v>
                </c:pt>
                <c:pt idx="1">
                  <c:v>146.2321428571429</c:v>
                </c:pt>
                <c:pt idx="2">
                  <c:v>1748.114285714285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-23.5569444251461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-120.4897959183673</c:v>
                </c:pt>
                <c:pt idx="1">
                  <c:v>-66.0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3.385877091492044</c:v>
                </c:pt>
                <c:pt idx="1">
                  <c:v>-10.8630223352036</c:v>
                </c:pt>
                <c:pt idx="2">
                  <c:v>-14.04511978692988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312.0</c:v>
                </c:pt>
                <c:pt idx="1">
                  <c:v>-408.4285714285714</c:v>
                </c:pt>
                <c:pt idx="2">
                  <c:v>-125.968253968254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05864"/>
        <c:axId val="-20839168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12.63062140339526</c:v>
                </c:pt>
                <c:pt idx="1">
                  <c:v>26.98713487305425</c:v>
                </c:pt>
                <c:pt idx="2">
                  <c:v>-5.388783853667155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114.1265306122449</c:v>
                </c:pt>
                <c:pt idx="1">
                  <c:v>558.6250000000001</c:v>
                </c:pt>
                <c:pt idx="2">
                  <c:v>8.23703703703674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-400.4489795918367</c:v>
                </c:pt>
                <c:pt idx="1">
                  <c:v>-78.75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2914.285714285714</c:v>
                </c:pt>
                <c:pt idx="2">
                  <c:v>50.79365079365088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1422.222222222222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171.4285714285714</c:v>
                </c:pt>
                <c:pt idx="1">
                  <c:v>-150.0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25528"/>
        <c:axId val="-2083934520"/>
      </c:scatterChart>
      <c:valAx>
        <c:axId val="-208390586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3916840"/>
        <c:crosses val="autoZero"/>
        <c:crossBetween val="midCat"/>
      </c:valAx>
      <c:valAx>
        <c:axId val="-20839168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3905864"/>
        <c:crosses val="autoZero"/>
        <c:crossBetween val="midCat"/>
      </c:valAx>
      <c:valAx>
        <c:axId val="-20839255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83934520"/>
        <c:crosses val="autoZero"/>
        <c:crossBetween val="midCat"/>
      </c:valAx>
      <c:valAx>
        <c:axId val="-208393452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39255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2863.953651329531</c:v>
                </c:pt>
                <c:pt idx="1">
                  <c:v>2863.953651329531</c:v>
                </c:pt>
                <c:pt idx="2">
                  <c:v>2863.953651329531</c:v>
                </c:pt>
                <c:pt idx="3">
                  <c:v>2863.953651329531</c:v>
                </c:pt>
                <c:pt idx="4">
                  <c:v>2863.953651329531</c:v>
                </c:pt>
                <c:pt idx="5">
                  <c:v>2863.953651329531</c:v>
                </c:pt>
                <c:pt idx="6">
                  <c:v>2863.953651329531</c:v>
                </c:pt>
                <c:pt idx="7">
                  <c:v>2863.953651329531</c:v>
                </c:pt>
                <c:pt idx="8">
                  <c:v>2869.318807212423</c:v>
                </c:pt>
                <c:pt idx="9">
                  <c:v>2880.049118978206</c:v>
                </c:pt>
                <c:pt idx="10">
                  <c:v>2890.779430743989</c:v>
                </c:pt>
                <c:pt idx="11">
                  <c:v>2901.509742509772</c:v>
                </c:pt>
                <c:pt idx="12">
                  <c:v>2912.240054275555</c:v>
                </c:pt>
                <c:pt idx="13">
                  <c:v>2922.970366041338</c:v>
                </c:pt>
                <c:pt idx="14">
                  <c:v>2933.700677807122</c:v>
                </c:pt>
                <c:pt idx="15">
                  <c:v>2944.430989572905</c:v>
                </c:pt>
                <c:pt idx="16">
                  <c:v>2955.161301338688</c:v>
                </c:pt>
                <c:pt idx="17">
                  <c:v>2965.891613104471</c:v>
                </c:pt>
                <c:pt idx="18">
                  <c:v>2976.621924870254</c:v>
                </c:pt>
                <c:pt idx="19">
                  <c:v>2987.352236636037</c:v>
                </c:pt>
                <c:pt idx="20">
                  <c:v>2998.082548401821</c:v>
                </c:pt>
                <c:pt idx="21">
                  <c:v>3008.812860167604</c:v>
                </c:pt>
                <c:pt idx="22">
                  <c:v>3019.543171933387</c:v>
                </c:pt>
                <c:pt idx="23">
                  <c:v>3030.27348369917</c:v>
                </c:pt>
                <c:pt idx="24">
                  <c:v>3041.003795464953</c:v>
                </c:pt>
                <c:pt idx="25">
                  <c:v>3051.734107230736</c:v>
                </c:pt>
                <c:pt idx="26">
                  <c:v>3062.46441899652</c:v>
                </c:pt>
                <c:pt idx="27">
                  <c:v>3073.194730762303</c:v>
                </c:pt>
                <c:pt idx="28">
                  <c:v>3083.925042528086</c:v>
                </c:pt>
                <c:pt idx="29">
                  <c:v>3094.65535429387</c:v>
                </c:pt>
                <c:pt idx="30">
                  <c:v>3105.385666059652</c:v>
                </c:pt>
                <c:pt idx="31">
                  <c:v>3116.115977825435</c:v>
                </c:pt>
                <c:pt idx="32">
                  <c:v>3126.846289591218</c:v>
                </c:pt>
                <c:pt idx="33">
                  <c:v>3137.576601357001</c:v>
                </c:pt>
                <c:pt idx="34">
                  <c:v>3148.306913122785</c:v>
                </c:pt>
                <c:pt idx="35">
                  <c:v>3159.037224888568</c:v>
                </c:pt>
                <c:pt idx="36">
                  <c:v>3169.767536654351</c:v>
                </c:pt>
                <c:pt idx="37">
                  <c:v>3180.497848420134</c:v>
                </c:pt>
                <c:pt idx="38">
                  <c:v>3191.228160185917</c:v>
                </c:pt>
                <c:pt idx="39">
                  <c:v>3201.958471951701</c:v>
                </c:pt>
                <c:pt idx="40">
                  <c:v>3212.688783717484</c:v>
                </c:pt>
                <c:pt idx="41">
                  <c:v>3223.419095483267</c:v>
                </c:pt>
                <c:pt idx="42">
                  <c:v>3234.14940724905</c:v>
                </c:pt>
                <c:pt idx="43">
                  <c:v>3234.959815217931</c:v>
                </c:pt>
                <c:pt idx="44">
                  <c:v>3225.850319389911</c:v>
                </c:pt>
                <c:pt idx="45">
                  <c:v>3216.740823561891</c:v>
                </c:pt>
                <c:pt idx="46">
                  <c:v>3207.631327733871</c:v>
                </c:pt>
                <c:pt idx="47">
                  <c:v>3198.521831905851</c:v>
                </c:pt>
                <c:pt idx="48">
                  <c:v>3189.41233607783</c:v>
                </c:pt>
                <c:pt idx="49">
                  <c:v>3180.302840249811</c:v>
                </c:pt>
                <c:pt idx="50">
                  <c:v>3171.193344421791</c:v>
                </c:pt>
                <c:pt idx="51">
                  <c:v>3162.083848593771</c:v>
                </c:pt>
                <c:pt idx="52">
                  <c:v>3152.974352765751</c:v>
                </c:pt>
                <c:pt idx="53">
                  <c:v>3143.864856937731</c:v>
                </c:pt>
                <c:pt idx="54">
                  <c:v>3134.755361109711</c:v>
                </c:pt>
                <c:pt idx="55">
                  <c:v>3125.64586528169</c:v>
                </c:pt>
                <c:pt idx="56">
                  <c:v>3116.53636945367</c:v>
                </c:pt>
                <c:pt idx="57">
                  <c:v>3107.42687362565</c:v>
                </c:pt>
                <c:pt idx="58">
                  <c:v>3098.31737779763</c:v>
                </c:pt>
                <c:pt idx="59">
                  <c:v>3089.20788196961</c:v>
                </c:pt>
                <c:pt idx="60">
                  <c:v>3080.09838614159</c:v>
                </c:pt>
                <c:pt idx="61">
                  <c:v>3070.98889031357</c:v>
                </c:pt>
                <c:pt idx="62">
                  <c:v>3061.87939448555</c:v>
                </c:pt>
                <c:pt idx="63">
                  <c:v>3052.769898657529</c:v>
                </c:pt>
                <c:pt idx="64">
                  <c:v>3043.66040282951</c:v>
                </c:pt>
                <c:pt idx="65">
                  <c:v>3034.55090700149</c:v>
                </c:pt>
                <c:pt idx="66">
                  <c:v>3025.44141117347</c:v>
                </c:pt>
                <c:pt idx="67">
                  <c:v>3016.33191534545</c:v>
                </c:pt>
                <c:pt idx="68">
                  <c:v>3007.222419517429</c:v>
                </c:pt>
                <c:pt idx="69">
                  <c:v>2998.112923689409</c:v>
                </c:pt>
                <c:pt idx="70">
                  <c:v>2989.003427861389</c:v>
                </c:pt>
                <c:pt idx="71">
                  <c:v>2979.893932033368</c:v>
                </c:pt>
                <c:pt idx="72">
                  <c:v>2970.784436205348</c:v>
                </c:pt>
                <c:pt idx="73">
                  <c:v>2961.674940377328</c:v>
                </c:pt>
                <c:pt idx="74">
                  <c:v>2952.565444549308</c:v>
                </c:pt>
                <c:pt idx="75">
                  <c:v>2943.455948721288</c:v>
                </c:pt>
                <c:pt idx="76">
                  <c:v>2934.346452893268</c:v>
                </c:pt>
                <c:pt idx="77">
                  <c:v>2925.236957065248</c:v>
                </c:pt>
                <c:pt idx="78">
                  <c:v>2916.127461237228</c:v>
                </c:pt>
                <c:pt idx="79">
                  <c:v>2907.017965409208</c:v>
                </c:pt>
                <c:pt idx="80">
                  <c:v>2897.908469581188</c:v>
                </c:pt>
                <c:pt idx="81">
                  <c:v>2888.798973753168</c:v>
                </c:pt>
                <c:pt idx="82">
                  <c:v>2879.689477925147</c:v>
                </c:pt>
                <c:pt idx="83">
                  <c:v>2938.908302993315</c:v>
                </c:pt>
                <c:pt idx="84">
                  <c:v>3066.455448957671</c:v>
                </c:pt>
                <c:pt idx="85">
                  <c:v>3194.002594922026</c:v>
                </c:pt>
                <c:pt idx="86">
                  <c:v>3321.549740886382</c:v>
                </c:pt>
                <c:pt idx="87">
                  <c:v>3449.096886850738</c:v>
                </c:pt>
                <c:pt idx="88">
                  <c:v>3576.644032815093</c:v>
                </c:pt>
                <c:pt idx="89">
                  <c:v>3704.191178779448</c:v>
                </c:pt>
                <c:pt idx="90">
                  <c:v>3831.738324743804</c:v>
                </c:pt>
                <c:pt idx="91">
                  <c:v>3959.28547070816</c:v>
                </c:pt>
                <c:pt idx="92">
                  <c:v>4086.832616672515</c:v>
                </c:pt>
                <c:pt idx="93">
                  <c:v>4214.379762636871</c:v>
                </c:pt>
                <c:pt idx="94">
                  <c:v>4341.926908601226</c:v>
                </c:pt>
                <c:pt idx="95">
                  <c:v>4469.474054565582</c:v>
                </c:pt>
                <c:pt idx="96">
                  <c:v>4597.021200529938</c:v>
                </c:pt>
                <c:pt idx="97">
                  <c:v>4724.568346494293</c:v>
                </c:pt>
                <c:pt idx="98">
                  <c:v>4841.52191947647</c:v>
                </c:pt>
                <c:pt idx="99">
                  <c:v>4947.88191947647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2826.235714285714</c:v>
                </c:pt>
                <c:pt idx="1">
                  <c:v>2485.975714285714</c:v>
                </c:pt>
                <c:pt idx="2">
                  <c:v>2145.715714285714</c:v>
                </c:pt>
                <c:pt idx="3">
                  <c:v>1805.455714285714</c:v>
                </c:pt>
                <c:pt idx="4">
                  <c:v>1465.195714285714</c:v>
                </c:pt>
                <c:pt idx="5">
                  <c:v>1124.935714285714</c:v>
                </c:pt>
                <c:pt idx="6">
                  <c:v>784.6757142857143</c:v>
                </c:pt>
                <c:pt idx="7">
                  <c:v>444.4157142857143</c:v>
                </c:pt>
                <c:pt idx="8">
                  <c:v>287.8673469387755</c:v>
                </c:pt>
                <c:pt idx="9">
                  <c:v>315.030612244898</c:v>
                </c:pt>
                <c:pt idx="10">
                  <c:v>342.1938775510204</c:v>
                </c:pt>
                <c:pt idx="11">
                  <c:v>369.3571428571429</c:v>
                </c:pt>
                <c:pt idx="12">
                  <c:v>396.5204081632653</c:v>
                </c:pt>
                <c:pt idx="13">
                  <c:v>423.6836734693878</c:v>
                </c:pt>
                <c:pt idx="14">
                  <c:v>450.8469387755102</c:v>
                </c:pt>
                <c:pt idx="15">
                  <c:v>478.0102040816327</c:v>
                </c:pt>
                <c:pt idx="16">
                  <c:v>505.1734693877551</c:v>
                </c:pt>
                <c:pt idx="17">
                  <c:v>532.3367346938776</c:v>
                </c:pt>
                <c:pt idx="18">
                  <c:v>559.5</c:v>
                </c:pt>
                <c:pt idx="19">
                  <c:v>586.6632653061224</c:v>
                </c:pt>
                <c:pt idx="20">
                  <c:v>613.8265306122449</c:v>
                </c:pt>
                <c:pt idx="21">
                  <c:v>640.9897959183673</c:v>
                </c:pt>
                <c:pt idx="22">
                  <c:v>668.1530612244899</c:v>
                </c:pt>
                <c:pt idx="23">
                  <c:v>695.3163265306122</c:v>
                </c:pt>
                <c:pt idx="24">
                  <c:v>722.4795918367347</c:v>
                </c:pt>
                <c:pt idx="25">
                  <c:v>749.6428571428571</c:v>
                </c:pt>
                <c:pt idx="26">
                  <c:v>776.8061224489796</c:v>
                </c:pt>
                <c:pt idx="27">
                  <c:v>803.9693877551021</c:v>
                </c:pt>
                <c:pt idx="28">
                  <c:v>831.1326530612246</c:v>
                </c:pt>
                <c:pt idx="29">
                  <c:v>858.295918367347</c:v>
                </c:pt>
                <c:pt idx="30">
                  <c:v>885.4591836734694</c:v>
                </c:pt>
                <c:pt idx="31">
                  <c:v>912.6224489795918</c:v>
                </c:pt>
                <c:pt idx="32">
                  <c:v>939.7857142857142</c:v>
                </c:pt>
                <c:pt idx="33">
                  <c:v>966.9489795918368</c:v>
                </c:pt>
                <c:pt idx="34">
                  <c:v>994.1122448979593</c:v>
                </c:pt>
                <c:pt idx="35">
                  <c:v>1021.275510204082</c:v>
                </c:pt>
                <c:pt idx="36">
                  <c:v>1048.438775510204</c:v>
                </c:pt>
                <c:pt idx="37">
                  <c:v>1075.602040816327</c:v>
                </c:pt>
                <c:pt idx="38">
                  <c:v>1102.765306122449</c:v>
                </c:pt>
                <c:pt idx="39">
                  <c:v>1129.928571428572</c:v>
                </c:pt>
                <c:pt idx="40">
                  <c:v>1157.091836734694</c:v>
                </c:pt>
                <c:pt idx="41">
                  <c:v>1184.255102040816</c:v>
                </c:pt>
                <c:pt idx="42">
                  <c:v>1211.418367346939</c:v>
                </c:pt>
                <c:pt idx="43">
                  <c:v>1298.116071428572</c:v>
                </c:pt>
                <c:pt idx="44">
                  <c:v>1444.348214285714</c:v>
                </c:pt>
                <c:pt idx="45">
                  <c:v>1590.580357142857</c:v>
                </c:pt>
                <c:pt idx="46">
                  <c:v>1736.8125</c:v>
                </c:pt>
                <c:pt idx="47">
                  <c:v>1883.044642857143</c:v>
                </c:pt>
                <c:pt idx="48">
                  <c:v>2029.276785714286</c:v>
                </c:pt>
                <c:pt idx="49">
                  <c:v>2175.508928571429</c:v>
                </c:pt>
                <c:pt idx="50">
                  <c:v>2321.741071428572</c:v>
                </c:pt>
                <c:pt idx="51">
                  <c:v>2467.973214285714</c:v>
                </c:pt>
                <c:pt idx="52">
                  <c:v>2614.205357142857</c:v>
                </c:pt>
                <c:pt idx="53">
                  <c:v>2760.4375</c:v>
                </c:pt>
                <c:pt idx="54">
                  <c:v>2906.669642857143</c:v>
                </c:pt>
                <c:pt idx="55">
                  <c:v>3052.901785714286</c:v>
                </c:pt>
                <c:pt idx="56">
                  <c:v>3199.133928571428</c:v>
                </c:pt>
                <c:pt idx="57">
                  <c:v>3345.366071428572</c:v>
                </c:pt>
                <c:pt idx="58">
                  <c:v>3491.598214285715</c:v>
                </c:pt>
                <c:pt idx="59">
                  <c:v>3637.830357142858</c:v>
                </c:pt>
                <c:pt idx="60">
                  <c:v>3784.0625</c:v>
                </c:pt>
                <c:pt idx="61">
                  <c:v>3930.294642857144</c:v>
                </c:pt>
                <c:pt idx="62">
                  <c:v>4076.526785714286</c:v>
                </c:pt>
                <c:pt idx="63">
                  <c:v>4222.75892857143</c:v>
                </c:pt>
                <c:pt idx="64">
                  <c:v>4368.991071428572</c:v>
                </c:pt>
                <c:pt idx="65">
                  <c:v>4515.223214285715</c:v>
                </c:pt>
                <c:pt idx="66">
                  <c:v>4661.455357142858</c:v>
                </c:pt>
                <c:pt idx="67">
                  <c:v>4807.687500000001</c:v>
                </c:pt>
                <c:pt idx="68">
                  <c:v>4953.919642857143</c:v>
                </c:pt>
                <c:pt idx="69">
                  <c:v>5100.151785714286</c:v>
                </c:pt>
                <c:pt idx="70">
                  <c:v>5246.38392857143</c:v>
                </c:pt>
                <c:pt idx="71">
                  <c:v>5392.616071428572</c:v>
                </c:pt>
                <c:pt idx="72">
                  <c:v>5538.848214285715</c:v>
                </c:pt>
                <c:pt idx="73">
                  <c:v>5685.080357142858</c:v>
                </c:pt>
                <c:pt idx="74">
                  <c:v>5831.3125</c:v>
                </c:pt>
                <c:pt idx="75">
                  <c:v>5977.544642857144</c:v>
                </c:pt>
                <c:pt idx="76">
                  <c:v>6123.776785714287</c:v>
                </c:pt>
                <c:pt idx="77">
                  <c:v>6270.00892857143</c:v>
                </c:pt>
                <c:pt idx="78">
                  <c:v>6416.241071428572</c:v>
                </c:pt>
                <c:pt idx="79">
                  <c:v>6562.473214285716</c:v>
                </c:pt>
                <c:pt idx="80">
                  <c:v>6708.705357142859</c:v>
                </c:pt>
                <c:pt idx="81">
                  <c:v>6854.937500000001</c:v>
                </c:pt>
                <c:pt idx="82">
                  <c:v>7001.169642857144</c:v>
                </c:pt>
                <c:pt idx="83">
                  <c:v>7948.342857142859</c:v>
                </c:pt>
                <c:pt idx="84">
                  <c:v>9696.457142857143</c:v>
                </c:pt>
                <c:pt idx="85">
                  <c:v>11444.57142857143</c:v>
                </c:pt>
                <c:pt idx="86">
                  <c:v>13192.68571428572</c:v>
                </c:pt>
                <c:pt idx="87">
                  <c:v>14940.8</c:v>
                </c:pt>
                <c:pt idx="88">
                  <c:v>16688.91428571428</c:v>
                </c:pt>
                <c:pt idx="89">
                  <c:v>18437.02857142857</c:v>
                </c:pt>
                <c:pt idx="90">
                  <c:v>20185.14285714286</c:v>
                </c:pt>
                <c:pt idx="91">
                  <c:v>21933.25714285714</c:v>
                </c:pt>
                <c:pt idx="92">
                  <c:v>23681.37142857143</c:v>
                </c:pt>
                <c:pt idx="93">
                  <c:v>25429.48571428571</c:v>
                </c:pt>
                <c:pt idx="94">
                  <c:v>27177.6</c:v>
                </c:pt>
                <c:pt idx="95">
                  <c:v>28925.71428571428</c:v>
                </c:pt>
                <c:pt idx="96">
                  <c:v>30673.82857142857</c:v>
                </c:pt>
                <c:pt idx="97">
                  <c:v>32421.94285714285</c:v>
                </c:pt>
                <c:pt idx="98">
                  <c:v>33658.43</c:v>
                </c:pt>
                <c:pt idx="99">
                  <c:v>34383.29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62.71507498026835</c:v>
                </c:pt>
                <c:pt idx="1">
                  <c:v>62.71507498026835</c:v>
                </c:pt>
                <c:pt idx="2">
                  <c:v>62.71507498026835</c:v>
                </c:pt>
                <c:pt idx="3">
                  <c:v>62.71507498026835</c:v>
                </c:pt>
                <c:pt idx="4">
                  <c:v>62.71507498026835</c:v>
                </c:pt>
                <c:pt idx="5">
                  <c:v>62.71507498026835</c:v>
                </c:pt>
                <c:pt idx="6">
                  <c:v>62.71507498026835</c:v>
                </c:pt>
                <c:pt idx="7">
                  <c:v>62.71507498026835</c:v>
                </c:pt>
                <c:pt idx="8">
                  <c:v>69.03038568196598</c:v>
                </c:pt>
                <c:pt idx="9">
                  <c:v>81.66100708536123</c:v>
                </c:pt>
                <c:pt idx="10">
                  <c:v>94.2916284887565</c:v>
                </c:pt>
                <c:pt idx="11">
                  <c:v>106.9222498921518</c:v>
                </c:pt>
                <c:pt idx="12">
                  <c:v>119.552871295547</c:v>
                </c:pt>
                <c:pt idx="13">
                  <c:v>132.1834926989423</c:v>
                </c:pt>
                <c:pt idx="14">
                  <c:v>144.8141141023375</c:v>
                </c:pt>
                <c:pt idx="15">
                  <c:v>157.4447355057328</c:v>
                </c:pt>
                <c:pt idx="16">
                  <c:v>170.0753569091281</c:v>
                </c:pt>
                <c:pt idx="17">
                  <c:v>182.7059783125233</c:v>
                </c:pt>
                <c:pt idx="18">
                  <c:v>195.3365997159186</c:v>
                </c:pt>
                <c:pt idx="19">
                  <c:v>207.9672211193138</c:v>
                </c:pt>
                <c:pt idx="20">
                  <c:v>220.5978425227091</c:v>
                </c:pt>
                <c:pt idx="21">
                  <c:v>233.2284639261044</c:v>
                </c:pt>
                <c:pt idx="22">
                  <c:v>245.8590853294996</c:v>
                </c:pt>
                <c:pt idx="23">
                  <c:v>258.4897067328949</c:v>
                </c:pt>
                <c:pt idx="24">
                  <c:v>271.1203281362901</c:v>
                </c:pt>
                <c:pt idx="25">
                  <c:v>283.7509495396854</c:v>
                </c:pt>
                <c:pt idx="26">
                  <c:v>296.3815709430806</c:v>
                </c:pt>
                <c:pt idx="27">
                  <c:v>309.0121923464759</c:v>
                </c:pt>
                <c:pt idx="28">
                  <c:v>321.6428137498712</c:v>
                </c:pt>
                <c:pt idx="29">
                  <c:v>334.2734351532665</c:v>
                </c:pt>
                <c:pt idx="30">
                  <c:v>346.9040565566617</c:v>
                </c:pt>
                <c:pt idx="31">
                  <c:v>359.534677960057</c:v>
                </c:pt>
                <c:pt idx="32">
                  <c:v>372.1652993634522</c:v>
                </c:pt>
                <c:pt idx="33">
                  <c:v>384.7959207668475</c:v>
                </c:pt>
                <c:pt idx="34">
                  <c:v>397.4265421702427</c:v>
                </c:pt>
                <c:pt idx="35">
                  <c:v>410.057163573638</c:v>
                </c:pt>
                <c:pt idx="36">
                  <c:v>422.6877849770333</c:v>
                </c:pt>
                <c:pt idx="37">
                  <c:v>435.3184063804285</c:v>
                </c:pt>
                <c:pt idx="38">
                  <c:v>447.9490277838238</c:v>
                </c:pt>
                <c:pt idx="39">
                  <c:v>460.579649187219</c:v>
                </c:pt>
                <c:pt idx="40">
                  <c:v>473.2102705906143</c:v>
                </c:pt>
                <c:pt idx="41">
                  <c:v>485.8408919940095</c:v>
                </c:pt>
                <c:pt idx="42">
                  <c:v>498.4715133974048</c:v>
                </c:pt>
                <c:pt idx="43">
                  <c:v>518.2803915356295</c:v>
                </c:pt>
                <c:pt idx="44">
                  <c:v>545.2675264086838</c:v>
                </c:pt>
                <c:pt idx="45">
                  <c:v>572.2546612817381</c:v>
                </c:pt>
                <c:pt idx="46">
                  <c:v>599.2417961547922</c:v>
                </c:pt>
                <c:pt idx="47">
                  <c:v>626.2289310278465</c:v>
                </c:pt>
                <c:pt idx="48">
                  <c:v>653.2160659009007</c:v>
                </c:pt>
                <c:pt idx="49">
                  <c:v>680.203200773955</c:v>
                </c:pt>
                <c:pt idx="50">
                  <c:v>707.1903356470093</c:v>
                </c:pt>
                <c:pt idx="51">
                  <c:v>734.1774705200634</c:v>
                </c:pt>
                <c:pt idx="52">
                  <c:v>761.1646053931178</c:v>
                </c:pt>
                <c:pt idx="53">
                  <c:v>788.151740266172</c:v>
                </c:pt>
                <c:pt idx="54">
                  <c:v>815.1388751392262</c:v>
                </c:pt>
                <c:pt idx="55">
                  <c:v>842.1260100122805</c:v>
                </c:pt>
                <c:pt idx="56">
                  <c:v>869.1131448853348</c:v>
                </c:pt>
                <c:pt idx="57">
                  <c:v>896.100279758389</c:v>
                </c:pt>
                <c:pt idx="58">
                  <c:v>923.0874146314433</c:v>
                </c:pt>
                <c:pt idx="59">
                  <c:v>950.0745495044975</c:v>
                </c:pt>
                <c:pt idx="60">
                  <c:v>977.0616843775517</c:v>
                </c:pt>
                <c:pt idx="61">
                  <c:v>1004.048819250606</c:v>
                </c:pt>
                <c:pt idx="62">
                  <c:v>1031.03595412366</c:v>
                </c:pt>
                <c:pt idx="63">
                  <c:v>1058.023088996714</c:v>
                </c:pt>
                <c:pt idx="64">
                  <c:v>1085.010223869769</c:v>
                </c:pt>
                <c:pt idx="65">
                  <c:v>1111.997358742823</c:v>
                </c:pt>
                <c:pt idx="66">
                  <c:v>1138.984493615877</c:v>
                </c:pt>
                <c:pt idx="67">
                  <c:v>1165.971628488931</c:v>
                </c:pt>
                <c:pt idx="68">
                  <c:v>1192.958763361986</c:v>
                </c:pt>
                <c:pt idx="69">
                  <c:v>1219.94589823504</c:v>
                </c:pt>
                <c:pt idx="70">
                  <c:v>1246.933033108094</c:v>
                </c:pt>
                <c:pt idx="71">
                  <c:v>1273.920167981149</c:v>
                </c:pt>
                <c:pt idx="72">
                  <c:v>1300.907302854203</c:v>
                </c:pt>
                <c:pt idx="73">
                  <c:v>1327.894437727257</c:v>
                </c:pt>
                <c:pt idx="74">
                  <c:v>1354.881572600311</c:v>
                </c:pt>
                <c:pt idx="75">
                  <c:v>1381.868707473365</c:v>
                </c:pt>
                <c:pt idx="76">
                  <c:v>1408.85584234642</c:v>
                </c:pt>
                <c:pt idx="77">
                  <c:v>1435.842977219474</c:v>
                </c:pt>
                <c:pt idx="78">
                  <c:v>1462.830112092528</c:v>
                </c:pt>
                <c:pt idx="79">
                  <c:v>1489.817246965582</c:v>
                </c:pt>
                <c:pt idx="80">
                  <c:v>1516.804381838637</c:v>
                </c:pt>
                <c:pt idx="81">
                  <c:v>1543.791516711691</c:v>
                </c:pt>
                <c:pt idx="82">
                  <c:v>1570.778651584745</c:v>
                </c:pt>
                <c:pt idx="83">
                  <c:v>1581.577827094439</c:v>
                </c:pt>
                <c:pt idx="84">
                  <c:v>1576.189043240772</c:v>
                </c:pt>
                <c:pt idx="85">
                  <c:v>1570.800259387104</c:v>
                </c:pt>
                <c:pt idx="86">
                  <c:v>1565.411475533437</c:v>
                </c:pt>
                <c:pt idx="87">
                  <c:v>1560.02269167977</c:v>
                </c:pt>
                <c:pt idx="88">
                  <c:v>1554.633907826103</c:v>
                </c:pt>
                <c:pt idx="89">
                  <c:v>1549.245123972436</c:v>
                </c:pt>
                <c:pt idx="90">
                  <c:v>1543.856340118769</c:v>
                </c:pt>
                <c:pt idx="91">
                  <c:v>1538.467556265102</c:v>
                </c:pt>
                <c:pt idx="92">
                  <c:v>1533.078772411434</c:v>
                </c:pt>
                <c:pt idx="93">
                  <c:v>1527.689988557767</c:v>
                </c:pt>
                <c:pt idx="94">
                  <c:v>1522.3012047041</c:v>
                </c:pt>
                <c:pt idx="95">
                  <c:v>1516.912420850433</c:v>
                </c:pt>
                <c:pt idx="96">
                  <c:v>1511.523636996766</c:v>
                </c:pt>
                <c:pt idx="97">
                  <c:v>1506.134853143099</c:v>
                </c:pt>
                <c:pt idx="98">
                  <c:v>1507.655961216265</c:v>
                </c:pt>
                <c:pt idx="99">
                  <c:v>1516.086961216265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228.5714285714286</c:v>
                </c:pt>
                <c:pt idx="1">
                  <c:v>228.5714285714286</c:v>
                </c:pt>
                <c:pt idx="2">
                  <c:v>228.5714285714286</c:v>
                </c:pt>
                <c:pt idx="3">
                  <c:v>228.5714285714286</c:v>
                </c:pt>
                <c:pt idx="4">
                  <c:v>228.5714285714286</c:v>
                </c:pt>
                <c:pt idx="5">
                  <c:v>228.5714285714286</c:v>
                </c:pt>
                <c:pt idx="6">
                  <c:v>228.5714285714286</c:v>
                </c:pt>
                <c:pt idx="7">
                  <c:v>228.5714285714286</c:v>
                </c:pt>
                <c:pt idx="8">
                  <c:v>285.634693877551</c:v>
                </c:pt>
                <c:pt idx="9">
                  <c:v>399.7612244897959</c:v>
                </c:pt>
                <c:pt idx="10">
                  <c:v>513.8877551020408</c:v>
                </c:pt>
                <c:pt idx="11">
                  <c:v>628.0142857142857</c:v>
                </c:pt>
                <c:pt idx="12">
                  <c:v>742.1408163265306</c:v>
                </c:pt>
                <c:pt idx="13">
                  <c:v>856.2673469387755</c:v>
                </c:pt>
                <c:pt idx="14">
                  <c:v>970.3938775510204</c:v>
                </c:pt>
                <c:pt idx="15">
                  <c:v>1084.520408163265</c:v>
                </c:pt>
                <c:pt idx="16">
                  <c:v>1198.64693877551</c:v>
                </c:pt>
                <c:pt idx="17">
                  <c:v>1312.773469387755</c:v>
                </c:pt>
                <c:pt idx="18">
                  <c:v>1426.9</c:v>
                </c:pt>
                <c:pt idx="19">
                  <c:v>1541.026530612245</c:v>
                </c:pt>
                <c:pt idx="20">
                  <c:v>1655.15306122449</c:v>
                </c:pt>
                <c:pt idx="21">
                  <c:v>1769.279591836735</c:v>
                </c:pt>
                <c:pt idx="22">
                  <c:v>1883.40612244898</c:v>
                </c:pt>
                <c:pt idx="23">
                  <c:v>1997.532653061225</c:v>
                </c:pt>
                <c:pt idx="24">
                  <c:v>2111.65918367347</c:v>
                </c:pt>
                <c:pt idx="25">
                  <c:v>2225.785714285714</c:v>
                </c:pt>
                <c:pt idx="26">
                  <c:v>2339.91224489796</c:v>
                </c:pt>
                <c:pt idx="27">
                  <c:v>2454.038775510204</c:v>
                </c:pt>
                <c:pt idx="28">
                  <c:v>2568.16530612245</c:v>
                </c:pt>
                <c:pt idx="29">
                  <c:v>2682.291836734694</c:v>
                </c:pt>
                <c:pt idx="30">
                  <c:v>2796.418367346939</c:v>
                </c:pt>
                <c:pt idx="31">
                  <c:v>2910.544897959184</c:v>
                </c:pt>
                <c:pt idx="32">
                  <c:v>3024.671428571428</c:v>
                </c:pt>
                <c:pt idx="33">
                  <c:v>3138.797959183673</c:v>
                </c:pt>
                <c:pt idx="34">
                  <c:v>3252.924489795918</c:v>
                </c:pt>
                <c:pt idx="35">
                  <c:v>3367.051020408163</c:v>
                </c:pt>
                <c:pt idx="36">
                  <c:v>3481.177551020408</c:v>
                </c:pt>
                <c:pt idx="37">
                  <c:v>3595.304081632653</c:v>
                </c:pt>
                <c:pt idx="38">
                  <c:v>3709.430612244898</c:v>
                </c:pt>
                <c:pt idx="39">
                  <c:v>3823.557142857143</c:v>
                </c:pt>
                <c:pt idx="40">
                  <c:v>3937.683673469388</c:v>
                </c:pt>
                <c:pt idx="41">
                  <c:v>4051.810204081633</c:v>
                </c:pt>
                <c:pt idx="42">
                  <c:v>4165.936734693877</c:v>
                </c:pt>
                <c:pt idx="43">
                  <c:v>4502.3125</c:v>
                </c:pt>
                <c:pt idx="44">
                  <c:v>5060.9375</c:v>
                </c:pt>
                <c:pt idx="45">
                  <c:v>5619.5625</c:v>
                </c:pt>
                <c:pt idx="46">
                  <c:v>6178.1875</c:v>
                </c:pt>
                <c:pt idx="47">
                  <c:v>6736.8125</c:v>
                </c:pt>
                <c:pt idx="48">
                  <c:v>7295.4375</c:v>
                </c:pt>
                <c:pt idx="49">
                  <c:v>7854.0625</c:v>
                </c:pt>
                <c:pt idx="50">
                  <c:v>8412.6875</c:v>
                </c:pt>
                <c:pt idx="51">
                  <c:v>8971.3125</c:v>
                </c:pt>
                <c:pt idx="52">
                  <c:v>9529.9375</c:v>
                </c:pt>
                <c:pt idx="53">
                  <c:v>10088.5625</c:v>
                </c:pt>
                <c:pt idx="54">
                  <c:v>10647.1875</c:v>
                </c:pt>
                <c:pt idx="55">
                  <c:v>11205.8125</c:v>
                </c:pt>
                <c:pt idx="56">
                  <c:v>11764.4375</c:v>
                </c:pt>
                <c:pt idx="57">
                  <c:v>12323.0625</c:v>
                </c:pt>
                <c:pt idx="58">
                  <c:v>12881.6875</c:v>
                </c:pt>
                <c:pt idx="59">
                  <c:v>13440.3125</c:v>
                </c:pt>
                <c:pt idx="60">
                  <c:v>13998.9375</c:v>
                </c:pt>
                <c:pt idx="61">
                  <c:v>14557.5625</c:v>
                </c:pt>
                <c:pt idx="62">
                  <c:v>15116.1875</c:v>
                </c:pt>
                <c:pt idx="63">
                  <c:v>15674.8125</c:v>
                </c:pt>
                <c:pt idx="64">
                  <c:v>16233.4375</c:v>
                </c:pt>
                <c:pt idx="65">
                  <c:v>16792.0625</c:v>
                </c:pt>
                <c:pt idx="66">
                  <c:v>17350.6875</c:v>
                </c:pt>
                <c:pt idx="67">
                  <c:v>17909.3125</c:v>
                </c:pt>
                <c:pt idx="68">
                  <c:v>18467.9375</c:v>
                </c:pt>
                <c:pt idx="69">
                  <c:v>19026.5625</c:v>
                </c:pt>
                <c:pt idx="70">
                  <c:v>19585.1875</c:v>
                </c:pt>
                <c:pt idx="71">
                  <c:v>20143.8125</c:v>
                </c:pt>
                <c:pt idx="72">
                  <c:v>20702.4375</c:v>
                </c:pt>
                <c:pt idx="73">
                  <c:v>21261.0625</c:v>
                </c:pt>
                <c:pt idx="74">
                  <c:v>21819.6875</c:v>
                </c:pt>
                <c:pt idx="75">
                  <c:v>22378.3125</c:v>
                </c:pt>
                <c:pt idx="76">
                  <c:v>22936.9375</c:v>
                </c:pt>
                <c:pt idx="77">
                  <c:v>23495.5625</c:v>
                </c:pt>
                <c:pt idx="78">
                  <c:v>24054.1875</c:v>
                </c:pt>
                <c:pt idx="79">
                  <c:v>24612.8125</c:v>
                </c:pt>
                <c:pt idx="80">
                  <c:v>25171.4375</c:v>
                </c:pt>
                <c:pt idx="81">
                  <c:v>25730.0625</c:v>
                </c:pt>
                <c:pt idx="82">
                  <c:v>26288.6875</c:v>
                </c:pt>
                <c:pt idx="83">
                  <c:v>26572.11851851852</c:v>
                </c:pt>
                <c:pt idx="84">
                  <c:v>26580.35555555556</c:v>
                </c:pt>
                <c:pt idx="85">
                  <c:v>26588.59259259259</c:v>
                </c:pt>
                <c:pt idx="86">
                  <c:v>26596.82962962963</c:v>
                </c:pt>
                <c:pt idx="87">
                  <c:v>26605.06666666667</c:v>
                </c:pt>
                <c:pt idx="88">
                  <c:v>26613.30370370371</c:v>
                </c:pt>
                <c:pt idx="89">
                  <c:v>26621.54074074074</c:v>
                </c:pt>
                <c:pt idx="90">
                  <c:v>26629.77777777778</c:v>
                </c:pt>
                <c:pt idx="91">
                  <c:v>26638.01481481481</c:v>
                </c:pt>
                <c:pt idx="92">
                  <c:v>26646.25185185185</c:v>
                </c:pt>
                <c:pt idx="93">
                  <c:v>26654.48888888889</c:v>
                </c:pt>
                <c:pt idx="94">
                  <c:v>26662.72592592593</c:v>
                </c:pt>
                <c:pt idx="95">
                  <c:v>26670.96296296296</c:v>
                </c:pt>
                <c:pt idx="96">
                  <c:v>26679.2</c:v>
                </c:pt>
                <c:pt idx="97">
                  <c:v>26687.43703703704</c:v>
                </c:pt>
                <c:pt idx="98">
                  <c:v>26691.55555555555</c:v>
                </c:pt>
                <c:pt idx="99">
                  <c:v>26691.55555555555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824.4930548801136</c:v>
                </c:pt>
                <c:pt idx="1">
                  <c:v>824.4930548801136</c:v>
                </c:pt>
                <c:pt idx="2">
                  <c:v>824.4930548801136</c:v>
                </c:pt>
                <c:pt idx="3">
                  <c:v>824.4930548801136</c:v>
                </c:pt>
                <c:pt idx="4">
                  <c:v>824.4930548801136</c:v>
                </c:pt>
                <c:pt idx="5">
                  <c:v>824.4930548801136</c:v>
                </c:pt>
                <c:pt idx="6">
                  <c:v>824.4930548801136</c:v>
                </c:pt>
                <c:pt idx="7">
                  <c:v>824.4930548801136</c:v>
                </c:pt>
                <c:pt idx="8">
                  <c:v>812.7145826675405</c:v>
                </c:pt>
                <c:pt idx="9">
                  <c:v>789.1576382423944</c:v>
                </c:pt>
                <c:pt idx="10">
                  <c:v>765.6006938172484</c:v>
                </c:pt>
                <c:pt idx="11">
                  <c:v>742.0437493921021</c:v>
                </c:pt>
                <c:pt idx="12">
                  <c:v>718.486804966956</c:v>
                </c:pt>
                <c:pt idx="13">
                  <c:v>694.92986054181</c:v>
                </c:pt>
                <c:pt idx="14">
                  <c:v>671.372916116664</c:v>
                </c:pt>
                <c:pt idx="15">
                  <c:v>647.815971691518</c:v>
                </c:pt>
                <c:pt idx="16">
                  <c:v>624.2590272663717</c:v>
                </c:pt>
                <c:pt idx="17">
                  <c:v>600.7020828412257</c:v>
                </c:pt>
                <c:pt idx="18">
                  <c:v>577.1451384160796</c:v>
                </c:pt>
                <c:pt idx="19">
                  <c:v>553.5881939909334</c:v>
                </c:pt>
                <c:pt idx="20">
                  <c:v>530.0312495657873</c:v>
                </c:pt>
                <c:pt idx="21">
                  <c:v>506.4743051406412</c:v>
                </c:pt>
                <c:pt idx="22">
                  <c:v>482.9173607154951</c:v>
                </c:pt>
                <c:pt idx="23">
                  <c:v>459.360416290349</c:v>
                </c:pt>
                <c:pt idx="24">
                  <c:v>435.8034718652029</c:v>
                </c:pt>
                <c:pt idx="25">
                  <c:v>412.2465274400568</c:v>
                </c:pt>
                <c:pt idx="26">
                  <c:v>388.6895830149107</c:v>
                </c:pt>
                <c:pt idx="27">
                  <c:v>365.1326385897646</c:v>
                </c:pt>
                <c:pt idx="28">
                  <c:v>341.5756941646185</c:v>
                </c:pt>
                <c:pt idx="29">
                  <c:v>318.0187497394724</c:v>
                </c:pt>
                <c:pt idx="30">
                  <c:v>294.4618053143262</c:v>
                </c:pt>
                <c:pt idx="31">
                  <c:v>270.9048608891802</c:v>
                </c:pt>
                <c:pt idx="32">
                  <c:v>247.3479164640341</c:v>
                </c:pt>
                <c:pt idx="33">
                  <c:v>223.790972038888</c:v>
                </c:pt>
                <c:pt idx="34">
                  <c:v>200.2340276137419</c:v>
                </c:pt>
                <c:pt idx="35">
                  <c:v>176.6770831885958</c:v>
                </c:pt>
                <c:pt idx="36">
                  <c:v>153.1201387634496</c:v>
                </c:pt>
                <c:pt idx="37">
                  <c:v>129.5631943383036</c:v>
                </c:pt>
                <c:pt idx="38">
                  <c:v>106.0062499131575</c:v>
                </c:pt>
                <c:pt idx="39">
                  <c:v>82.4493054880114</c:v>
                </c:pt>
                <c:pt idx="40">
                  <c:v>58.89236106286523</c:v>
                </c:pt>
                <c:pt idx="41">
                  <c:v>35.33541663771916</c:v>
                </c:pt>
                <c:pt idx="42">
                  <c:v>11.77847221257309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26.09499999999994</c:v>
                </c:pt>
                <c:pt idx="99">
                  <c:v>78.28499999999982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17165.71428571428</c:v>
                </c:pt>
                <c:pt idx="1">
                  <c:v>17165.71428571428</c:v>
                </c:pt>
                <c:pt idx="2">
                  <c:v>17165.71428571428</c:v>
                </c:pt>
                <c:pt idx="3">
                  <c:v>17165.71428571428</c:v>
                </c:pt>
                <c:pt idx="4">
                  <c:v>17165.71428571428</c:v>
                </c:pt>
                <c:pt idx="5">
                  <c:v>17165.71428571428</c:v>
                </c:pt>
                <c:pt idx="6">
                  <c:v>17165.71428571428</c:v>
                </c:pt>
                <c:pt idx="7">
                  <c:v>17165.71428571428</c:v>
                </c:pt>
                <c:pt idx="8">
                  <c:v>16965.48979591837</c:v>
                </c:pt>
                <c:pt idx="9">
                  <c:v>16565.04081632653</c:v>
                </c:pt>
                <c:pt idx="10">
                  <c:v>16164.59183673469</c:v>
                </c:pt>
                <c:pt idx="11">
                  <c:v>15764.14285714286</c:v>
                </c:pt>
                <c:pt idx="12">
                  <c:v>15363.69387755102</c:v>
                </c:pt>
                <c:pt idx="13">
                  <c:v>14963.24489795918</c:v>
                </c:pt>
                <c:pt idx="14">
                  <c:v>14562.79591836735</c:v>
                </c:pt>
                <c:pt idx="15">
                  <c:v>14162.34693877551</c:v>
                </c:pt>
                <c:pt idx="16">
                  <c:v>13761.89795918367</c:v>
                </c:pt>
                <c:pt idx="17">
                  <c:v>13361.44897959184</c:v>
                </c:pt>
                <c:pt idx="18">
                  <c:v>12961.0</c:v>
                </c:pt>
                <c:pt idx="19">
                  <c:v>12560.55102040816</c:v>
                </c:pt>
                <c:pt idx="20">
                  <c:v>12160.10204081633</c:v>
                </c:pt>
                <c:pt idx="21">
                  <c:v>11759.65306122449</c:v>
                </c:pt>
                <c:pt idx="22">
                  <c:v>11359.20408163265</c:v>
                </c:pt>
                <c:pt idx="23">
                  <c:v>10958.75510204082</c:v>
                </c:pt>
                <c:pt idx="24">
                  <c:v>10558.30612244898</c:v>
                </c:pt>
                <c:pt idx="25">
                  <c:v>10157.85714285714</c:v>
                </c:pt>
                <c:pt idx="26">
                  <c:v>9757.408163265307</c:v>
                </c:pt>
                <c:pt idx="27">
                  <c:v>9356.959183673469</c:v>
                </c:pt>
                <c:pt idx="28">
                  <c:v>8956.510204081633</c:v>
                </c:pt>
                <c:pt idx="29">
                  <c:v>8556.061224489797</c:v>
                </c:pt>
                <c:pt idx="30">
                  <c:v>8155.612244897958</c:v>
                </c:pt>
                <c:pt idx="31">
                  <c:v>7755.163265306122</c:v>
                </c:pt>
                <c:pt idx="32">
                  <c:v>7354.714285714286</c:v>
                </c:pt>
                <c:pt idx="33">
                  <c:v>6954.26530612245</c:v>
                </c:pt>
                <c:pt idx="34">
                  <c:v>6553.816326530612</c:v>
                </c:pt>
                <c:pt idx="35">
                  <c:v>6153.367346938776</c:v>
                </c:pt>
                <c:pt idx="36">
                  <c:v>5752.91836734694</c:v>
                </c:pt>
                <c:pt idx="37">
                  <c:v>5352.469387755102</c:v>
                </c:pt>
                <c:pt idx="38">
                  <c:v>4952.020408163265</c:v>
                </c:pt>
                <c:pt idx="39">
                  <c:v>4551.57142857143</c:v>
                </c:pt>
                <c:pt idx="40">
                  <c:v>4151.12244897959</c:v>
                </c:pt>
                <c:pt idx="41">
                  <c:v>3750.673469387755</c:v>
                </c:pt>
                <c:pt idx="42">
                  <c:v>3350.224489795919</c:v>
                </c:pt>
                <c:pt idx="43">
                  <c:v>3110.625</c:v>
                </c:pt>
                <c:pt idx="44">
                  <c:v>3031.875</c:v>
                </c:pt>
                <c:pt idx="45">
                  <c:v>2953.125</c:v>
                </c:pt>
                <c:pt idx="46">
                  <c:v>2874.375</c:v>
                </c:pt>
                <c:pt idx="47">
                  <c:v>2795.625</c:v>
                </c:pt>
                <c:pt idx="48">
                  <c:v>2716.875</c:v>
                </c:pt>
                <c:pt idx="49">
                  <c:v>2638.125</c:v>
                </c:pt>
                <c:pt idx="50">
                  <c:v>2559.375</c:v>
                </c:pt>
                <c:pt idx="51">
                  <c:v>2480.625</c:v>
                </c:pt>
                <c:pt idx="52">
                  <c:v>2401.875</c:v>
                </c:pt>
                <c:pt idx="53">
                  <c:v>2323.125</c:v>
                </c:pt>
                <c:pt idx="54">
                  <c:v>2244.375</c:v>
                </c:pt>
                <c:pt idx="55">
                  <c:v>2165.625</c:v>
                </c:pt>
                <c:pt idx="56">
                  <c:v>2086.875</c:v>
                </c:pt>
                <c:pt idx="57">
                  <c:v>2008.125</c:v>
                </c:pt>
                <c:pt idx="58">
                  <c:v>1929.375</c:v>
                </c:pt>
                <c:pt idx="59">
                  <c:v>1850.625</c:v>
                </c:pt>
                <c:pt idx="60">
                  <c:v>1771.875</c:v>
                </c:pt>
                <c:pt idx="61">
                  <c:v>1693.125</c:v>
                </c:pt>
                <c:pt idx="62">
                  <c:v>1614.375</c:v>
                </c:pt>
                <c:pt idx="63">
                  <c:v>1535.625</c:v>
                </c:pt>
                <c:pt idx="64">
                  <c:v>1456.875</c:v>
                </c:pt>
                <c:pt idx="65">
                  <c:v>1378.125</c:v>
                </c:pt>
                <c:pt idx="66">
                  <c:v>1299.375</c:v>
                </c:pt>
                <c:pt idx="67">
                  <c:v>1220.625</c:v>
                </c:pt>
                <c:pt idx="68">
                  <c:v>1141.875</c:v>
                </c:pt>
                <c:pt idx="69">
                  <c:v>1063.125</c:v>
                </c:pt>
                <c:pt idx="70">
                  <c:v>984.375</c:v>
                </c:pt>
                <c:pt idx="71">
                  <c:v>905.625</c:v>
                </c:pt>
                <c:pt idx="72">
                  <c:v>826.875</c:v>
                </c:pt>
                <c:pt idx="73">
                  <c:v>748.125</c:v>
                </c:pt>
                <c:pt idx="74">
                  <c:v>669.375</c:v>
                </c:pt>
                <c:pt idx="75">
                  <c:v>590.625</c:v>
                </c:pt>
                <c:pt idx="76">
                  <c:v>511.875</c:v>
                </c:pt>
                <c:pt idx="77">
                  <c:v>433.125</c:v>
                </c:pt>
                <c:pt idx="78">
                  <c:v>354.375</c:v>
                </c:pt>
                <c:pt idx="79">
                  <c:v>275.625</c:v>
                </c:pt>
                <c:pt idx="80">
                  <c:v>196.875</c:v>
                </c:pt>
                <c:pt idx="81">
                  <c:v>118.125</c:v>
                </c:pt>
                <c:pt idx="82">
                  <c:v>39.375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1457.142857142857</c:v>
                </c:pt>
                <c:pt idx="44">
                  <c:v>4371.428571428571</c:v>
                </c:pt>
                <c:pt idx="45">
                  <c:v>7285.714285714285</c:v>
                </c:pt>
                <c:pt idx="46">
                  <c:v>10200.0</c:v>
                </c:pt>
                <c:pt idx="47">
                  <c:v>13114.28571428571</c:v>
                </c:pt>
                <c:pt idx="48">
                  <c:v>16028.57142857143</c:v>
                </c:pt>
                <c:pt idx="49">
                  <c:v>18942.85714285714</c:v>
                </c:pt>
                <c:pt idx="50">
                  <c:v>21857.14285714286</c:v>
                </c:pt>
                <c:pt idx="51">
                  <c:v>24771.42857142857</c:v>
                </c:pt>
                <c:pt idx="52">
                  <c:v>27685.71428571428</c:v>
                </c:pt>
                <c:pt idx="53">
                  <c:v>30600.0</c:v>
                </c:pt>
                <c:pt idx="54">
                  <c:v>33514.28571428571</c:v>
                </c:pt>
                <c:pt idx="55">
                  <c:v>36428.57142857143</c:v>
                </c:pt>
                <c:pt idx="56">
                  <c:v>39342.85714285714</c:v>
                </c:pt>
                <c:pt idx="57">
                  <c:v>42257.14285714285</c:v>
                </c:pt>
                <c:pt idx="58">
                  <c:v>45171.42857142857</c:v>
                </c:pt>
                <c:pt idx="59">
                  <c:v>48085.71428571428</c:v>
                </c:pt>
                <c:pt idx="60">
                  <c:v>51000.0</c:v>
                </c:pt>
                <c:pt idx="61">
                  <c:v>53914.28571428571</c:v>
                </c:pt>
                <c:pt idx="62">
                  <c:v>56828.57142857143</c:v>
                </c:pt>
                <c:pt idx="63">
                  <c:v>59742.85714285714</c:v>
                </c:pt>
                <c:pt idx="64">
                  <c:v>62657.14285714285</c:v>
                </c:pt>
                <c:pt idx="65">
                  <c:v>65571.42857142857</c:v>
                </c:pt>
                <c:pt idx="66">
                  <c:v>68485.71428571429</c:v>
                </c:pt>
                <c:pt idx="67">
                  <c:v>71400.0</c:v>
                </c:pt>
                <c:pt idx="68">
                  <c:v>74314.2857142857</c:v>
                </c:pt>
                <c:pt idx="69">
                  <c:v>77228.5714285714</c:v>
                </c:pt>
                <c:pt idx="70">
                  <c:v>80142.85714285714</c:v>
                </c:pt>
                <c:pt idx="71">
                  <c:v>83057.14285714286</c:v>
                </c:pt>
                <c:pt idx="72">
                  <c:v>85971.42857142857</c:v>
                </c:pt>
                <c:pt idx="73">
                  <c:v>88885.71428571429</c:v>
                </c:pt>
                <c:pt idx="74">
                  <c:v>91800.0</c:v>
                </c:pt>
                <c:pt idx="75">
                  <c:v>94714.2857142857</c:v>
                </c:pt>
                <c:pt idx="76">
                  <c:v>97628.5714285714</c:v>
                </c:pt>
                <c:pt idx="77">
                  <c:v>100542.8571428571</c:v>
                </c:pt>
                <c:pt idx="78">
                  <c:v>103457.1428571429</c:v>
                </c:pt>
                <c:pt idx="79">
                  <c:v>106371.4285714286</c:v>
                </c:pt>
                <c:pt idx="80">
                  <c:v>109285.7142857143</c:v>
                </c:pt>
                <c:pt idx="81">
                  <c:v>112200.0</c:v>
                </c:pt>
                <c:pt idx="82">
                  <c:v>115114.2857142857</c:v>
                </c:pt>
                <c:pt idx="83">
                  <c:v>116596.8253968254</c:v>
                </c:pt>
                <c:pt idx="84">
                  <c:v>116647.619047619</c:v>
                </c:pt>
                <c:pt idx="85">
                  <c:v>116698.4126984127</c:v>
                </c:pt>
                <c:pt idx="86">
                  <c:v>116749.2063492063</c:v>
                </c:pt>
                <c:pt idx="87">
                  <c:v>116800.0</c:v>
                </c:pt>
                <c:pt idx="88">
                  <c:v>116850.7936507936</c:v>
                </c:pt>
                <c:pt idx="89">
                  <c:v>116901.5873015873</c:v>
                </c:pt>
                <c:pt idx="90">
                  <c:v>116952.3809523809</c:v>
                </c:pt>
                <c:pt idx="91">
                  <c:v>117003.1746031746</c:v>
                </c:pt>
                <c:pt idx="92">
                  <c:v>117053.9682539683</c:v>
                </c:pt>
                <c:pt idx="93">
                  <c:v>117104.7619047619</c:v>
                </c:pt>
                <c:pt idx="94">
                  <c:v>117155.5555555555</c:v>
                </c:pt>
                <c:pt idx="95">
                  <c:v>117206.3492063492</c:v>
                </c:pt>
                <c:pt idx="96">
                  <c:v>117257.1428571429</c:v>
                </c:pt>
                <c:pt idx="97">
                  <c:v>117307.9365079365</c:v>
                </c:pt>
                <c:pt idx="98">
                  <c:v>118669.1833333333</c:v>
                </c:pt>
                <c:pt idx="99">
                  <c:v>121340.8833333333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6857.142857142857</c:v>
                </c:pt>
                <c:pt idx="1">
                  <c:v>6857.142857142857</c:v>
                </c:pt>
                <c:pt idx="2">
                  <c:v>6857.142857142857</c:v>
                </c:pt>
                <c:pt idx="3">
                  <c:v>6857.142857142857</c:v>
                </c:pt>
                <c:pt idx="4">
                  <c:v>6857.142857142857</c:v>
                </c:pt>
                <c:pt idx="5">
                  <c:v>6857.142857142857</c:v>
                </c:pt>
                <c:pt idx="6">
                  <c:v>6857.142857142857</c:v>
                </c:pt>
                <c:pt idx="7">
                  <c:v>6857.142857142857</c:v>
                </c:pt>
                <c:pt idx="8">
                  <c:v>6796.897959183673</c:v>
                </c:pt>
                <c:pt idx="9">
                  <c:v>6676.408163265306</c:v>
                </c:pt>
                <c:pt idx="10">
                  <c:v>6555.918367346939</c:v>
                </c:pt>
                <c:pt idx="11">
                  <c:v>6435.428571428571</c:v>
                </c:pt>
                <c:pt idx="12">
                  <c:v>6314.938775510203</c:v>
                </c:pt>
                <c:pt idx="13">
                  <c:v>6194.448979591836</c:v>
                </c:pt>
                <c:pt idx="14">
                  <c:v>6073.959183673468</c:v>
                </c:pt>
                <c:pt idx="15">
                  <c:v>5953.469387755102</c:v>
                </c:pt>
                <c:pt idx="16">
                  <c:v>5832.979591836734</c:v>
                </c:pt>
                <c:pt idx="17">
                  <c:v>5712.489795918367</c:v>
                </c:pt>
                <c:pt idx="18">
                  <c:v>5592.0</c:v>
                </c:pt>
                <c:pt idx="19">
                  <c:v>5471.510204081632</c:v>
                </c:pt>
                <c:pt idx="20">
                  <c:v>5351.020408163265</c:v>
                </c:pt>
                <c:pt idx="21">
                  <c:v>5230.530612244898</c:v>
                </c:pt>
                <c:pt idx="22">
                  <c:v>5110.040816326531</c:v>
                </c:pt>
                <c:pt idx="23">
                  <c:v>4989.551020408162</c:v>
                </c:pt>
                <c:pt idx="24">
                  <c:v>4869.061224489795</c:v>
                </c:pt>
                <c:pt idx="25">
                  <c:v>4748.571428571428</c:v>
                </c:pt>
                <c:pt idx="26">
                  <c:v>4628.08163265306</c:v>
                </c:pt>
                <c:pt idx="27">
                  <c:v>4507.591836734694</c:v>
                </c:pt>
                <c:pt idx="28">
                  <c:v>4387.102040816326</c:v>
                </c:pt>
                <c:pt idx="29">
                  <c:v>4266.612244897958</c:v>
                </c:pt>
                <c:pt idx="30">
                  <c:v>4146.12244897959</c:v>
                </c:pt>
                <c:pt idx="31">
                  <c:v>4025.632653061225</c:v>
                </c:pt>
                <c:pt idx="32">
                  <c:v>3905.142857142857</c:v>
                </c:pt>
                <c:pt idx="33">
                  <c:v>3784.65306122449</c:v>
                </c:pt>
                <c:pt idx="34">
                  <c:v>3664.163265306122</c:v>
                </c:pt>
                <c:pt idx="35">
                  <c:v>3543.673469387755</c:v>
                </c:pt>
                <c:pt idx="36">
                  <c:v>3423.183673469388</c:v>
                </c:pt>
                <c:pt idx="37">
                  <c:v>3302.693877551021</c:v>
                </c:pt>
                <c:pt idx="38">
                  <c:v>3182.204081632653</c:v>
                </c:pt>
                <c:pt idx="39">
                  <c:v>3061.714285714286</c:v>
                </c:pt>
                <c:pt idx="40">
                  <c:v>2941.224489795919</c:v>
                </c:pt>
                <c:pt idx="41">
                  <c:v>2820.734693877551</c:v>
                </c:pt>
                <c:pt idx="42">
                  <c:v>2700.244897959184</c:v>
                </c:pt>
                <c:pt idx="43">
                  <c:v>2607.0</c:v>
                </c:pt>
                <c:pt idx="44">
                  <c:v>2541.0</c:v>
                </c:pt>
                <c:pt idx="45">
                  <c:v>2475.0</c:v>
                </c:pt>
                <c:pt idx="46">
                  <c:v>2409.0</c:v>
                </c:pt>
                <c:pt idx="47">
                  <c:v>2343.0</c:v>
                </c:pt>
                <c:pt idx="48">
                  <c:v>2277.0</c:v>
                </c:pt>
                <c:pt idx="49">
                  <c:v>2211.0</c:v>
                </c:pt>
                <c:pt idx="50">
                  <c:v>2145.0</c:v>
                </c:pt>
                <c:pt idx="51">
                  <c:v>2079.0</c:v>
                </c:pt>
                <c:pt idx="52">
                  <c:v>2013.0</c:v>
                </c:pt>
                <c:pt idx="53">
                  <c:v>1947.0</c:v>
                </c:pt>
                <c:pt idx="54">
                  <c:v>1881.0</c:v>
                </c:pt>
                <c:pt idx="55">
                  <c:v>1815.0</c:v>
                </c:pt>
                <c:pt idx="56">
                  <c:v>1749.0</c:v>
                </c:pt>
                <c:pt idx="57">
                  <c:v>1683.0</c:v>
                </c:pt>
                <c:pt idx="58">
                  <c:v>1617.0</c:v>
                </c:pt>
                <c:pt idx="59">
                  <c:v>1551.0</c:v>
                </c:pt>
                <c:pt idx="60">
                  <c:v>1485.0</c:v>
                </c:pt>
                <c:pt idx="61">
                  <c:v>1419.0</c:v>
                </c:pt>
                <c:pt idx="62">
                  <c:v>1353.0</c:v>
                </c:pt>
                <c:pt idx="63">
                  <c:v>1287.0</c:v>
                </c:pt>
                <c:pt idx="64">
                  <c:v>1221.0</c:v>
                </c:pt>
                <c:pt idx="65">
                  <c:v>1155.0</c:v>
                </c:pt>
                <c:pt idx="66">
                  <c:v>1089.0</c:v>
                </c:pt>
                <c:pt idx="67">
                  <c:v>1023.0</c:v>
                </c:pt>
                <c:pt idx="68">
                  <c:v>957.0</c:v>
                </c:pt>
                <c:pt idx="69">
                  <c:v>891.0</c:v>
                </c:pt>
                <c:pt idx="70">
                  <c:v>825.0</c:v>
                </c:pt>
                <c:pt idx="71">
                  <c:v>759.0</c:v>
                </c:pt>
                <c:pt idx="72">
                  <c:v>693.0</c:v>
                </c:pt>
                <c:pt idx="73">
                  <c:v>627.0</c:v>
                </c:pt>
                <c:pt idx="74">
                  <c:v>561.0</c:v>
                </c:pt>
                <c:pt idx="75">
                  <c:v>495.0</c:v>
                </c:pt>
                <c:pt idx="76">
                  <c:v>429.0</c:v>
                </c:pt>
                <c:pt idx="77">
                  <c:v>363.0</c:v>
                </c:pt>
                <c:pt idx="78">
                  <c:v>297.0</c:v>
                </c:pt>
                <c:pt idx="79">
                  <c:v>231.0</c:v>
                </c:pt>
                <c:pt idx="80">
                  <c:v>165.0</c:v>
                </c:pt>
                <c:pt idx="81">
                  <c:v>99.0</c:v>
                </c:pt>
                <c:pt idx="82">
                  <c:v>33.0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711.1111111111111</c:v>
                </c:pt>
                <c:pt idx="84">
                  <c:v>2133.333333333333</c:v>
                </c:pt>
                <c:pt idx="85">
                  <c:v>3555.555555555555</c:v>
                </c:pt>
                <c:pt idx="86">
                  <c:v>4977.777777777777</c:v>
                </c:pt>
                <c:pt idx="87">
                  <c:v>6400.0</c:v>
                </c:pt>
                <c:pt idx="88">
                  <c:v>7822.222222222221</c:v>
                </c:pt>
                <c:pt idx="89">
                  <c:v>9244.444444444443</c:v>
                </c:pt>
                <c:pt idx="90">
                  <c:v>10666.66666666667</c:v>
                </c:pt>
                <c:pt idx="91">
                  <c:v>12088.88888888889</c:v>
                </c:pt>
                <c:pt idx="92">
                  <c:v>13511.11111111111</c:v>
                </c:pt>
                <c:pt idx="93">
                  <c:v>14933.33333333333</c:v>
                </c:pt>
                <c:pt idx="94">
                  <c:v>16355.55555555555</c:v>
                </c:pt>
                <c:pt idx="95">
                  <c:v>17777.77777777778</c:v>
                </c:pt>
                <c:pt idx="96">
                  <c:v>19200.0</c:v>
                </c:pt>
                <c:pt idx="97">
                  <c:v>20622.22222222222</c:v>
                </c:pt>
                <c:pt idx="98">
                  <c:v>24435.08333333333</c:v>
                </c:pt>
                <c:pt idx="99">
                  <c:v>30638.58333333333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1264.060780823691</c:v>
                </c:pt>
                <c:pt idx="1">
                  <c:v>1264.060780823691</c:v>
                </c:pt>
                <c:pt idx="2">
                  <c:v>1264.060780823691</c:v>
                </c:pt>
                <c:pt idx="3">
                  <c:v>1264.060780823691</c:v>
                </c:pt>
                <c:pt idx="4">
                  <c:v>1264.060780823691</c:v>
                </c:pt>
                <c:pt idx="5">
                  <c:v>1264.060780823691</c:v>
                </c:pt>
                <c:pt idx="6">
                  <c:v>1264.060780823691</c:v>
                </c:pt>
                <c:pt idx="7">
                  <c:v>1264.060780823691</c:v>
                </c:pt>
                <c:pt idx="8">
                  <c:v>1265.753719369437</c:v>
                </c:pt>
                <c:pt idx="9">
                  <c:v>1269.139596460929</c:v>
                </c:pt>
                <c:pt idx="10">
                  <c:v>1272.525473552421</c:v>
                </c:pt>
                <c:pt idx="11">
                  <c:v>1275.911350643913</c:v>
                </c:pt>
                <c:pt idx="12">
                  <c:v>1279.297227735405</c:v>
                </c:pt>
                <c:pt idx="13">
                  <c:v>1282.683104826897</c:v>
                </c:pt>
                <c:pt idx="14">
                  <c:v>1286.068981918389</c:v>
                </c:pt>
                <c:pt idx="15">
                  <c:v>1289.454859009881</c:v>
                </c:pt>
                <c:pt idx="16">
                  <c:v>1292.840736101373</c:v>
                </c:pt>
                <c:pt idx="17">
                  <c:v>1296.226613192865</c:v>
                </c:pt>
                <c:pt idx="18">
                  <c:v>1299.612490284357</c:v>
                </c:pt>
                <c:pt idx="19">
                  <c:v>1302.998367375849</c:v>
                </c:pt>
                <c:pt idx="20">
                  <c:v>1306.384244467341</c:v>
                </c:pt>
                <c:pt idx="21">
                  <c:v>1309.770121558833</c:v>
                </c:pt>
                <c:pt idx="22">
                  <c:v>1313.155998650325</c:v>
                </c:pt>
                <c:pt idx="23">
                  <c:v>1316.541875741817</c:v>
                </c:pt>
                <c:pt idx="24">
                  <c:v>1319.927752833309</c:v>
                </c:pt>
                <c:pt idx="25">
                  <c:v>1323.313629924801</c:v>
                </c:pt>
                <c:pt idx="26">
                  <c:v>1326.699507016294</c:v>
                </c:pt>
                <c:pt idx="27">
                  <c:v>1330.085384107786</c:v>
                </c:pt>
                <c:pt idx="28">
                  <c:v>1333.471261199278</c:v>
                </c:pt>
                <c:pt idx="29">
                  <c:v>1336.85713829077</c:v>
                </c:pt>
                <c:pt idx="30">
                  <c:v>1340.243015382262</c:v>
                </c:pt>
                <c:pt idx="31">
                  <c:v>1343.628892473754</c:v>
                </c:pt>
                <c:pt idx="32">
                  <c:v>1347.014769565246</c:v>
                </c:pt>
                <c:pt idx="33">
                  <c:v>1350.400646656738</c:v>
                </c:pt>
                <c:pt idx="34">
                  <c:v>1353.78652374823</c:v>
                </c:pt>
                <c:pt idx="35">
                  <c:v>1357.172400839722</c:v>
                </c:pt>
                <c:pt idx="36">
                  <c:v>1360.558277931214</c:v>
                </c:pt>
                <c:pt idx="37">
                  <c:v>1363.944155022706</c:v>
                </c:pt>
                <c:pt idx="38">
                  <c:v>1367.330032114198</c:v>
                </c:pt>
                <c:pt idx="39">
                  <c:v>1370.71590920569</c:v>
                </c:pt>
                <c:pt idx="40">
                  <c:v>1374.101786297182</c:v>
                </c:pt>
                <c:pt idx="41">
                  <c:v>1377.487663388674</c:v>
                </c:pt>
                <c:pt idx="42">
                  <c:v>1380.873540480166</c:v>
                </c:pt>
                <c:pt idx="43">
                  <c:v>1377.13496785831</c:v>
                </c:pt>
                <c:pt idx="44">
                  <c:v>1366.271945523107</c:v>
                </c:pt>
                <c:pt idx="45">
                  <c:v>1355.408923187903</c:v>
                </c:pt>
                <c:pt idx="46">
                  <c:v>1344.5459008527</c:v>
                </c:pt>
                <c:pt idx="47">
                  <c:v>1333.682878517496</c:v>
                </c:pt>
                <c:pt idx="48">
                  <c:v>1322.819856182292</c:v>
                </c:pt>
                <c:pt idx="49">
                  <c:v>1311.956833847089</c:v>
                </c:pt>
                <c:pt idx="50">
                  <c:v>1301.093811511885</c:v>
                </c:pt>
                <c:pt idx="51">
                  <c:v>1290.230789176682</c:v>
                </c:pt>
                <c:pt idx="52">
                  <c:v>1279.367766841478</c:v>
                </c:pt>
                <c:pt idx="53">
                  <c:v>1268.504744506274</c:v>
                </c:pt>
                <c:pt idx="54">
                  <c:v>1257.641722171071</c:v>
                </c:pt>
                <c:pt idx="55">
                  <c:v>1246.778699835867</c:v>
                </c:pt>
                <c:pt idx="56">
                  <c:v>1235.915677500664</c:v>
                </c:pt>
                <c:pt idx="57">
                  <c:v>1225.05265516546</c:v>
                </c:pt>
                <c:pt idx="58">
                  <c:v>1214.189632830256</c:v>
                </c:pt>
                <c:pt idx="59">
                  <c:v>1203.326610495053</c:v>
                </c:pt>
                <c:pt idx="60">
                  <c:v>1192.463588159849</c:v>
                </c:pt>
                <c:pt idx="61">
                  <c:v>1181.600565824646</c:v>
                </c:pt>
                <c:pt idx="62">
                  <c:v>1170.737543489442</c:v>
                </c:pt>
                <c:pt idx="63">
                  <c:v>1159.874521154238</c:v>
                </c:pt>
                <c:pt idx="64">
                  <c:v>1149.011498819035</c:v>
                </c:pt>
                <c:pt idx="65">
                  <c:v>1138.148476483831</c:v>
                </c:pt>
                <c:pt idx="66">
                  <c:v>1127.285454148628</c:v>
                </c:pt>
                <c:pt idx="67">
                  <c:v>1116.422431813424</c:v>
                </c:pt>
                <c:pt idx="68">
                  <c:v>1105.55940947822</c:v>
                </c:pt>
                <c:pt idx="69">
                  <c:v>1094.696387143017</c:v>
                </c:pt>
                <c:pt idx="70">
                  <c:v>1083.833364807813</c:v>
                </c:pt>
                <c:pt idx="71">
                  <c:v>1072.970342472609</c:v>
                </c:pt>
                <c:pt idx="72">
                  <c:v>1062.107320137406</c:v>
                </c:pt>
                <c:pt idx="73">
                  <c:v>1051.244297802202</c:v>
                </c:pt>
                <c:pt idx="74">
                  <c:v>1040.381275466999</c:v>
                </c:pt>
                <c:pt idx="75">
                  <c:v>1029.518253131795</c:v>
                </c:pt>
                <c:pt idx="76">
                  <c:v>1018.655230796591</c:v>
                </c:pt>
                <c:pt idx="77">
                  <c:v>1007.792208461388</c:v>
                </c:pt>
                <c:pt idx="78">
                  <c:v>996.9291861261842</c:v>
                </c:pt>
                <c:pt idx="79">
                  <c:v>986.0661637909807</c:v>
                </c:pt>
                <c:pt idx="80">
                  <c:v>975.203141455777</c:v>
                </c:pt>
                <c:pt idx="81">
                  <c:v>964.3401191205735</c:v>
                </c:pt>
                <c:pt idx="82">
                  <c:v>953.4770967853699</c:v>
                </c:pt>
                <c:pt idx="83">
                  <c:v>941.0230257243031</c:v>
                </c:pt>
                <c:pt idx="84">
                  <c:v>926.9779059373732</c:v>
                </c:pt>
                <c:pt idx="85">
                  <c:v>912.9327861504433</c:v>
                </c:pt>
                <c:pt idx="86">
                  <c:v>898.8876663635135</c:v>
                </c:pt>
                <c:pt idx="87">
                  <c:v>884.8425465765836</c:v>
                </c:pt>
                <c:pt idx="88">
                  <c:v>870.7974267896537</c:v>
                </c:pt>
                <c:pt idx="89">
                  <c:v>856.7523070027239</c:v>
                </c:pt>
                <c:pt idx="90">
                  <c:v>842.707187215794</c:v>
                </c:pt>
                <c:pt idx="91">
                  <c:v>828.662067428864</c:v>
                </c:pt>
                <c:pt idx="92">
                  <c:v>814.6169476419342</c:v>
                </c:pt>
                <c:pt idx="93">
                  <c:v>800.5718278550044</c:v>
                </c:pt>
                <c:pt idx="94">
                  <c:v>786.5267080680744</c:v>
                </c:pt>
                <c:pt idx="95">
                  <c:v>772.4815882811446</c:v>
                </c:pt>
                <c:pt idx="96">
                  <c:v>758.4364684942146</c:v>
                </c:pt>
                <c:pt idx="97">
                  <c:v>744.3913487072848</c:v>
                </c:pt>
                <c:pt idx="98">
                  <c:v>744.7337888138198</c:v>
                </c:pt>
                <c:pt idx="99">
                  <c:v>759.4637888138199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13920.0</c:v>
                </c:pt>
                <c:pt idx="1">
                  <c:v>13920.0</c:v>
                </c:pt>
                <c:pt idx="2">
                  <c:v>13920.0</c:v>
                </c:pt>
                <c:pt idx="3">
                  <c:v>13920.0</c:v>
                </c:pt>
                <c:pt idx="4">
                  <c:v>13920.0</c:v>
                </c:pt>
                <c:pt idx="5">
                  <c:v>13920.0</c:v>
                </c:pt>
                <c:pt idx="6">
                  <c:v>13920.0</c:v>
                </c:pt>
                <c:pt idx="7">
                  <c:v>13920.0</c:v>
                </c:pt>
                <c:pt idx="8">
                  <c:v>14076.0</c:v>
                </c:pt>
                <c:pt idx="9">
                  <c:v>14388.0</c:v>
                </c:pt>
                <c:pt idx="10">
                  <c:v>14700.0</c:v>
                </c:pt>
                <c:pt idx="11">
                  <c:v>15012.0</c:v>
                </c:pt>
                <c:pt idx="12">
                  <c:v>15324.0</c:v>
                </c:pt>
                <c:pt idx="13">
                  <c:v>15636.0</c:v>
                </c:pt>
                <c:pt idx="14">
                  <c:v>15948.0</c:v>
                </c:pt>
                <c:pt idx="15">
                  <c:v>16260.0</c:v>
                </c:pt>
                <c:pt idx="16">
                  <c:v>16572.0</c:v>
                </c:pt>
                <c:pt idx="17">
                  <c:v>16884.0</c:v>
                </c:pt>
                <c:pt idx="18">
                  <c:v>17196.0</c:v>
                </c:pt>
                <c:pt idx="19">
                  <c:v>17508.0</c:v>
                </c:pt>
                <c:pt idx="20">
                  <c:v>17820.0</c:v>
                </c:pt>
                <c:pt idx="21">
                  <c:v>18132.0</c:v>
                </c:pt>
                <c:pt idx="22">
                  <c:v>18444.0</c:v>
                </c:pt>
                <c:pt idx="23">
                  <c:v>18756.0</c:v>
                </c:pt>
                <c:pt idx="24">
                  <c:v>19068.0</c:v>
                </c:pt>
                <c:pt idx="25">
                  <c:v>19380.0</c:v>
                </c:pt>
                <c:pt idx="26">
                  <c:v>19692.0</c:v>
                </c:pt>
                <c:pt idx="27">
                  <c:v>20004.0</c:v>
                </c:pt>
                <c:pt idx="28">
                  <c:v>20316.0</c:v>
                </c:pt>
                <c:pt idx="29">
                  <c:v>20628.0</c:v>
                </c:pt>
                <c:pt idx="30">
                  <c:v>20940.0</c:v>
                </c:pt>
                <c:pt idx="31">
                  <c:v>21252.0</c:v>
                </c:pt>
                <c:pt idx="32">
                  <c:v>21564.0</c:v>
                </c:pt>
                <c:pt idx="33">
                  <c:v>21876.0</c:v>
                </c:pt>
                <c:pt idx="34">
                  <c:v>22188.0</c:v>
                </c:pt>
                <c:pt idx="35">
                  <c:v>22500.0</c:v>
                </c:pt>
                <c:pt idx="36">
                  <c:v>22812.0</c:v>
                </c:pt>
                <c:pt idx="37">
                  <c:v>23124.0</c:v>
                </c:pt>
                <c:pt idx="38">
                  <c:v>23436.0</c:v>
                </c:pt>
                <c:pt idx="39">
                  <c:v>23748.0</c:v>
                </c:pt>
                <c:pt idx="40">
                  <c:v>24060.0</c:v>
                </c:pt>
                <c:pt idx="41">
                  <c:v>24372.0</c:v>
                </c:pt>
                <c:pt idx="42">
                  <c:v>24684.0</c:v>
                </c:pt>
                <c:pt idx="43">
                  <c:v>24635.78571428571</c:v>
                </c:pt>
                <c:pt idx="44">
                  <c:v>24227.35714285714</c:v>
                </c:pt>
                <c:pt idx="45">
                  <c:v>23818.92857142857</c:v>
                </c:pt>
                <c:pt idx="46">
                  <c:v>23410.5</c:v>
                </c:pt>
                <c:pt idx="47">
                  <c:v>23002.07142857143</c:v>
                </c:pt>
                <c:pt idx="48">
                  <c:v>22593.64285714286</c:v>
                </c:pt>
                <c:pt idx="49">
                  <c:v>22185.21428571428</c:v>
                </c:pt>
                <c:pt idx="50">
                  <c:v>21776.78571428571</c:v>
                </c:pt>
                <c:pt idx="51">
                  <c:v>21368.35714285714</c:v>
                </c:pt>
                <c:pt idx="52">
                  <c:v>20959.92857142857</c:v>
                </c:pt>
                <c:pt idx="53">
                  <c:v>20551.5</c:v>
                </c:pt>
                <c:pt idx="54">
                  <c:v>20143.07142857143</c:v>
                </c:pt>
                <c:pt idx="55">
                  <c:v>19734.64285714286</c:v>
                </c:pt>
                <c:pt idx="56">
                  <c:v>19326.21428571428</c:v>
                </c:pt>
                <c:pt idx="57">
                  <c:v>18917.78571428571</c:v>
                </c:pt>
                <c:pt idx="58">
                  <c:v>18509.35714285714</c:v>
                </c:pt>
                <c:pt idx="59">
                  <c:v>18100.92857142857</c:v>
                </c:pt>
                <c:pt idx="60">
                  <c:v>17692.5</c:v>
                </c:pt>
                <c:pt idx="61">
                  <c:v>17284.07142857143</c:v>
                </c:pt>
                <c:pt idx="62">
                  <c:v>16875.64285714286</c:v>
                </c:pt>
                <c:pt idx="63">
                  <c:v>16467.21428571428</c:v>
                </c:pt>
                <c:pt idx="64">
                  <c:v>16058.78571428571</c:v>
                </c:pt>
                <c:pt idx="65">
                  <c:v>15650.35714285714</c:v>
                </c:pt>
                <c:pt idx="66">
                  <c:v>15241.92857142857</c:v>
                </c:pt>
                <c:pt idx="67">
                  <c:v>14833.5</c:v>
                </c:pt>
                <c:pt idx="68">
                  <c:v>14425.07142857143</c:v>
                </c:pt>
                <c:pt idx="69">
                  <c:v>14016.64285714286</c:v>
                </c:pt>
                <c:pt idx="70">
                  <c:v>13608.21428571428</c:v>
                </c:pt>
                <c:pt idx="71">
                  <c:v>13199.78571428571</c:v>
                </c:pt>
                <c:pt idx="72">
                  <c:v>12791.35714285714</c:v>
                </c:pt>
                <c:pt idx="73">
                  <c:v>12382.92857142857</c:v>
                </c:pt>
                <c:pt idx="74">
                  <c:v>11974.5</c:v>
                </c:pt>
                <c:pt idx="75">
                  <c:v>11566.07142857143</c:v>
                </c:pt>
                <c:pt idx="76">
                  <c:v>11157.64285714286</c:v>
                </c:pt>
                <c:pt idx="77">
                  <c:v>10749.21428571428</c:v>
                </c:pt>
                <c:pt idx="78">
                  <c:v>10340.78571428571</c:v>
                </c:pt>
                <c:pt idx="79">
                  <c:v>9932.357142857143</c:v>
                </c:pt>
                <c:pt idx="80">
                  <c:v>9523.928571428571</c:v>
                </c:pt>
                <c:pt idx="81">
                  <c:v>9115.5</c:v>
                </c:pt>
                <c:pt idx="82">
                  <c:v>8707.071428571427</c:v>
                </c:pt>
                <c:pt idx="83">
                  <c:v>8439.873015873016</c:v>
                </c:pt>
                <c:pt idx="84">
                  <c:v>8313.90476190476</c:v>
                </c:pt>
                <c:pt idx="85">
                  <c:v>8187.936507936508</c:v>
                </c:pt>
                <c:pt idx="86">
                  <c:v>8061.968253968254</c:v>
                </c:pt>
                <c:pt idx="87">
                  <c:v>7936.0</c:v>
                </c:pt>
                <c:pt idx="88">
                  <c:v>7810.031746031746</c:v>
                </c:pt>
                <c:pt idx="89">
                  <c:v>7684.063492063492</c:v>
                </c:pt>
                <c:pt idx="90">
                  <c:v>7558.095238095238</c:v>
                </c:pt>
                <c:pt idx="91">
                  <c:v>7432.126984126984</c:v>
                </c:pt>
                <c:pt idx="92">
                  <c:v>7306.15873015873</c:v>
                </c:pt>
                <c:pt idx="93">
                  <c:v>7180.190476190476</c:v>
                </c:pt>
                <c:pt idx="94">
                  <c:v>7054.222222222222</c:v>
                </c:pt>
                <c:pt idx="95">
                  <c:v>6928.253968253968</c:v>
                </c:pt>
                <c:pt idx="96">
                  <c:v>6802.285714285714</c:v>
                </c:pt>
                <c:pt idx="97">
                  <c:v>6676.31746031746</c:v>
                </c:pt>
                <c:pt idx="98">
                  <c:v>6049.418333333333</c:v>
                </c:pt>
                <c:pt idx="99">
                  <c:v>4921.588333333333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85.7142857142857</c:v>
                </c:pt>
                <c:pt idx="9">
                  <c:v>257.1428571428571</c:v>
                </c:pt>
                <c:pt idx="10">
                  <c:v>428.5714285714286</c:v>
                </c:pt>
                <c:pt idx="11">
                  <c:v>600.0</c:v>
                </c:pt>
                <c:pt idx="12">
                  <c:v>771.4285714285713</c:v>
                </c:pt>
                <c:pt idx="13">
                  <c:v>942.8571428571428</c:v>
                </c:pt>
                <c:pt idx="14">
                  <c:v>1114.285714285714</c:v>
                </c:pt>
                <c:pt idx="15">
                  <c:v>1285.714285714286</c:v>
                </c:pt>
                <c:pt idx="16">
                  <c:v>1457.142857142857</c:v>
                </c:pt>
                <c:pt idx="17">
                  <c:v>1628.571428571428</c:v>
                </c:pt>
                <c:pt idx="18">
                  <c:v>18</c:v>
                </c:pt>
                <c:pt idx="19">
                  <c:v>1971.428571428571</c:v>
                </c:pt>
                <c:pt idx="20">
                  <c:v>2142.857142857142</c:v>
                </c:pt>
                <c:pt idx="21">
                  <c:v>2314.285714285714</c:v>
                </c:pt>
                <c:pt idx="22">
                  <c:v>2485.714285714285</c:v>
                </c:pt>
                <c:pt idx="23">
                  <c:v>2657.142857142857</c:v>
                </c:pt>
                <c:pt idx="24">
                  <c:v>2828.571428571428</c:v>
                </c:pt>
                <c:pt idx="25">
                  <c:v>3000.0</c:v>
                </c:pt>
                <c:pt idx="26">
                  <c:v>3171.428571428571</c:v>
                </c:pt>
                <c:pt idx="27">
                  <c:v>3342.857142857142</c:v>
                </c:pt>
                <c:pt idx="28">
                  <c:v>3514.285714285714</c:v>
                </c:pt>
                <c:pt idx="29">
                  <c:v>3685.714285714285</c:v>
                </c:pt>
                <c:pt idx="30">
                  <c:v>3857.142857142857</c:v>
                </c:pt>
                <c:pt idx="31">
                  <c:v>4028.571428571428</c:v>
                </c:pt>
                <c:pt idx="32">
                  <c:v>4200.0</c:v>
                </c:pt>
                <c:pt idx="33">
                  <c:v>4371.428571428571</c:v>
                </c:pt>
                <c:pt idx="34">
                  <c:v>4542.857142857142</c:v>
                </c:pt>
                <c:pt idx="35">
                  <c:v>4714.285714285714</c:v>
                </c:pt>
                <c:pt idx="36">
                  <c:v>4885.714285714285</c:v>
                </c:pt>
                <c:pt idx="37">
                  <c:v>5057.142857142857</c:v>
                </c:pt>
                <c:pt idx="38">
                  <c:v>5228.571428571428</c:v>
                </c:pt>
                <c:pt idx="39">
                  <c:v>5400.0</c:v>
                </c:pt>
                <c:pt idx="40">
                  <c:v>5571.42857142857</c:v>
                </c:pt>
                <c:pt idx="41">
                  <c:v>5742.857142857142</c:v>
                </c:pt>
                <c:pt idx="42">
                  <c:v>5914.285714285714</c:v>
                </c:pt>
                <c:pt idx="43">
                  <c:v>5925.0</c:v>
                </c:pt>
                <c:pt idx="44">
                  <c:v>5775.0</c:v>
                </c:pt>
                <c:pt idx="45">
                  <c:v>5625.0</c:v>
                </c:pt>
                <c:pt idx="46">
                  <c:v>5475.0</c:v>
                </c:pt>
                <c:pt idx="47">
                  <c:v>5325.0</c:v>
                </c:pt>
                <c:pt idx="48">
                  <c:v>5175.0</c:v>
                </c:pt>
                <c:pt idx="49">
                  <c:v>5025.0</c:v>
                </c:pt>
                <c:pt idx="50">
                  <c:v>4875.0</c:v>
                </c:pt>
                <c:pt idx="51">
                  <c:v>4725.0</c:v>
                </c:pt>
                <c:pt idx="52">
                  <c:v>4575.0</c:v>
                </c:pt>
                <c:pt idx="53">
                  <c:v>4425.0</c:v>
                </c:pt>
                <c:pt idx="54">
                  <c:v>4275.0</c:v>
                </c:pt>
                <c:pt idx="55">
                  <c:v>4125.0</c:v>
                </c:pt>
                <c:pt idx="56">
                  <c:v>3975.0</c:v>
                </c:pt>
                <c:pt idx="57">
                  <c:v>3825.0</c:v>
                </c:pt>
                <c:pt idx="58">
                  <c:v>3675.0</c:v>
                </c:pt>
                <c:pt idx="59">
                  <c:v>3525.0</c:v>
                </c:pt>
                <c:pt idx="60">
                  <c:v>3375.0</c:v>
                </c:pt>
                <c:pt idx="61">
                  <c:v>3225.0</c:v>
                </c:pt>
                <c:pt idx="62">
                  <c:v>3075.0</c:v>
                </c:pt>
                <c:pt idx="63">
                  <c:v>2925.0</c:v>
                </c:pt>
                <c:pt idx="64">
                  <c:v>2775.0</c:v>
                </c:pt>
                <c:pt idx="65">
                  <c:v>2625.0</c:v>
                </c:pt>
                <c:pt idx="66">
                  <c:v>2475.0</c:v>
                </c:pt>
                <c:pt idx="67">
                  <c:v>2325.0</c:v>
                </c:pt>
                <c:pt idx="68">
                  <c:v>2175.0</c:v>
                </c:pt>
                <c:pt idx="69">
                  <c:v>2025.0</c:v>
                </c:pt>
                <c:pt idx="70">
                  <c:v>1875.0</c:v>
                </c:pt>
                <c:pt idx="71">
                  <c:v>1725.0</c:v>
                </c:pt>
                <c:pt idx="72">
                  <c:v>1575.0</c:v>
                </c:pt>
                <c:pt idx="73">
                  <c:v>1425.0</c:v>
                </c:pt>
                <c:pt idx="74">
                  <c:v>1275.0</c:v>
                </c:pt>
                <c:pt idx="75">
                  <c:v>1125.0</c:v>
                </c:pt>
                <c:pt idx="76">
                  <c:v>975.0</c:v>
                </c:pt>
                <c:pt idx="77">
                  <c:v>825.0</c:v>
                </c:pt>
                <c:pt idx="78">
                  <c:v>675.0</c:v>
                </c:pt>
                <c:pt idx="79">
                  <c:v>525.0</c:v>
                </c:pt>
                <c:pt idx="80">
                  <c:v>375.0</c:v>
                </c:pt>
                <c:pt idx="81">
                  <c:v>225.0</c:v>
                </c:pt>
                <c:pt idx="82">
                  <c:v>75.0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133944"/>
        <c:axId val="-208415479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16327.84667884151</c:v>
                </c:pt>
                <c:pt idx="1">
                  <c:v>16327.84667884151</c:v>
                </c:pt>
                <c:pt idx="2">
                  <c:v>16327.84667884151</c:v>
                </c:pt>
                <c:pt idx="3">
                  <c:v>16327.84667884151</c:v>
                </c:pt>
                <c:pt idx="4">
                  <c:v>16327.84667884151</c:v>
                </c:pt>
                <c:pt idx="5">
                  <c:v>16327.84667884151</c:v>
                </c:pt>
                <c:pt idx="6">
                  <c:v>16327.84667884151</c:v>
                </c:pt>
                <c:pt idx="7">
                  <c:v>16327.84667884151</c:v>
                </c:pt>
                <c:pt idx="8">
                  <c:v>16327.84667884151</c:v>
                </c:pt>
                <c:pt idx="9">
                  <c:v>16327.84667884151</c:v>
                </c:pt>
                <c:pt idx="10">
                  <c:v>16327.84667884151</c:v>
                </c:pt>
                <c:pt idx="11">
                  <c:v>16327.84667884151</c:v>
                </c:pt>
                <c:pt idx="12">
                  <c:v>16327.84667884151</c:v>
                </c:pt>
                <c:pt idx="13">
                  <c:v>16327.84667884151</c:v>
                </c:pt>
                <c:pt idx="14">
                  <c:v>16327.84667884151</c:v>
                </c:pt>
                <c:pt idx="15">
                  <c:v>16327.84667884151</c:v>
                </c:pt>
                <c:pt idx="16">
                  <c:v>16327.84667884151</c:v>
                </c:pt>
                <c:pt idx="17">
                  <c:v>16327.84667884151</c:v>
                </c:pt>
                <c:pt idx="18">
                  <c:v>16327.84667884151</c:v>
                </c:pt>
                <c:pt idx="19">
                  <c:v>16327.84667884151</c:v>
                </c:pt>
                <c:pt idx="20">
                  <c:v>16327.84667884151</c:v>
                </c:pt>
                <c:pt idx="21">
                  <c:v>16327.84667884151</c:v>
                </c:pt>
                <c:pt idx="22">
                  <c:v>16327.84667884151</c:v>
                </c:pt>
                <c:pt idx="23">
                  <c:v>16327.84667884151</c:v>
                </c:pt>
                <c:pt idx="24">
                  <c:v>16327.84667884151</c:v>
                </c:pt>
                <c:pt idx="25">
                  <c:v>16327.84667884151</c:v>
                </c:pt>
                <c:pt idx="26">
                  <c:v>16327.84667884151</c:v>
                </c:pt>
                <c:pt idx="27">
                  <c:v>16327.84667884151</c:v>
                </c:pt>
                <c:pt idx="28">
                  <c:v>16327.84667884151</c:v>
                </c:pt>
                <c:pt idx="29">
                  <c:v>16327.84667884151</c:v>
                </c:pt>
                <c:pt idx="30">
                  <c:v>16327.84667884151</c:v>
                </c:pt>
                <c:pt idx="31">
                  <c:v>16327.84667884151</c:v>
                </c:pt>
                <c:pt idx="32">
                  <c:v>16327.84667884151</c:v>
                </c:pt>
                <c:pt idx="33">
                  <c:v>16327.84667884151</c:v>
                </c:pt>
                <c:pt idx="34">
                  <c:v>16327.84667884151</c:v>
                </c:pt>
                <c:pt idx="35">
                  <c:v>16327.84667884151</c:v>
                </c:pt>
                <c:pt idx="36">
                  <c:v>16327.84667884151</c:v>
                </c:pt>
                <c:pt idx="37">
                  <c:v>16327.84667884151</c:v>
                </c:pt>
                <c:pt idx="38">
                  <c:v>16327.84667884151</c:v>
                </c:pt>
                <c:pt idx="39">
                  <c:v>16327.84667884151</c:v>
                </c:pt>
                <c:pt idx="40">
                  <c:v>16327.84667884151</c:v>
                </c:pt>
                <c:pt idx="41">
                  <c:v>16327.84667884151</c:v>
                </c:pt>
                <c:pt idx="42">
                  <c:v>16327.84667884151</c:v>
                </c:pt>
                <c:pt idx="43">
                  <c:v>16327.84667884151</c:v>
                </c:pt>
                <c:pt idx="44">
                  <c:v>16327.84667884151</c:v>
                </c:pt>
                <c:pt idx="45">
                  <c:v>16327.84667884151</c:v>
                </c:pt>
                <c:pt idx="46">
                  <c:v>16327.84667884151</c:v>
                </c:pt>
                <c:pt idx="47">
                  <c:v>16327.84667884151</c:v>
                </c:pt>
                <c:pt idx="48">
                  <c:v>16327.84667884151</c:v>
                </c:pt>
                <c:pt idx="49">
                  <c:v>16327.84667884151</c:v>
                </c:pt>
                <c:pt idx="50">
                  <c:v>16327.84667884151</c:v>
                </c:pt>
                <c:pt idx="51">
                  <c:v>16327.84667884151</c:v>
                </c:pt>
                <c:pt idx="52">
                  <c:v>16327.84667884151</c:v>
                </c:pt>
                <c:pt idx="53">
                  <c:v>16327.84667884151</c:v>
                </c:pt>
                <c:pt idx="54">
                  <c:v>16327.84667884151</c:v>
                </c:pt>
                <c:pt idx="55">
                  <c:v>16327.84667884151</c:v>
                </c:pt>
                <c:pt idx="56">
                  <c:v>16327.84667884151</c:v>
                </c:pt>
                <c:pt idx="57">
                  <c:v>16327.84667884151</c:v>
                </c:pt>
                <c:pt idx="58">
                  <c:v>16327.84667884151</c:v>
                </c:pt>
                <c:pt idx="59">
                  <c:v>16327.84667884151</c:v>
                </c:pt>
                <c:pt idx="60">
                  <c:v>16327.84667884151</c:v>
                </c:pt>
                <c:pt idx="61">
                  <c:v>16327.84667884151</c:v>
                </c:pt>
                <c:pt idx="62">
                  <c:v>16327.84667884151</c:v>
                </c:pt>
                <c:pt idx="63">
                  <c:v>16327.84667884151</c:v>
                </c:pt>
                <c:pt idx="64">
                  <c:v>16327.84667884151</c:v>
                </c:pt>
                <c:pt idx="65">
                  <c:v>16327.84667884151</c:v>
                </c:pt>
                <c:pt idx="66">
                  <c:v>16327.84667884151</c:v>
                </c:pt>
                <c:pt idx="67">
                  <c:v>16327.84667884151</c:v>
                </c:pt>
                <c:pt idx="68">
                  <c:v>16327.84667884151</c:v>
                </c:pt>
                <c:pt idx="69">
                  <c:v>16327.84667884151</c:v>
                </c:pt>
                <c:pt idx="70">
                  <c:v>16327.84667884151</c:v>
                </c:pt>
                <c:pt idx="71">
                  <c:v>16327.84667884151</c:v>
                </c:pt>
                <c:pt idx="72">
                  <c:v>16327.84667884151</c:v>
                </c:pt>
                <c:pt idx="73">
                  <c:v>16327.84667884151</c:v>
                </c:pt>
                <c:pt idx="74">
                  <c:v>16327.84667884151</c:v>
                </c:pt>
                <c:pt idx="75">
                  <c:v>16327.84667884151</c:v>
                </c:pt>
                <c:pt idx="76">
                  <c:v>16327.84667884151</c:v>
                </c:pt>
                <c:pt idx="77">
                  <c:v>16327.84667884151</c:v>
                </c:pt>
                <c:pt idx="78">
                  <c:v>16327.84667884151</c:v>
                </c:pt>
                <c:pt idx="79">
                  <c:v>16327.84667884151</c:v>
                </c:pt>
                <c:pt idx="80">
                  <c:v>16327.84667884151</c:v>
                </c:pt>
                <c:pt idx="81">
                  <c:v>16327.84667884151</c:v>
                </c:pt>
                <c:pt idx="82">
                  <c:v>16327.84667884151</c:v>
                </c:pt>
                <c:pt idx="83">
                  <c:v>16327.84667884151</c:v>
                </c:pt>
                <c:pt idx="84">
                  <c:v>16327.84667884151</c:v>
                </c:pt>
                <c:pt idx="85">
                  <c:v>16327.84667884151</c:v>
                </c:pt>
                <c:pt idx="86">
                  <c:v>16327.84667884151</c:v>
                </c:pt>
                <c:pt idx="87">
                  <c:v>16327.84667884151</c:v>
                </c:pt>
                <c:pt idx="88">
                  <c:v>16327.84667884151</c:v>
                </c:pt>
                <c:pt idx="89">
                  <c:v>16327.84667884151</c:v>
                </c:pt>
                <c:pt idx="90">
                  <c:v>16327.84667884151</c:v>
                </c:pt>
                <c:pt idx="91">
                  <c:v>16327.84667884151</c:v>
                </c:pt>
                <c:pt idx="92">
                  <c:v>16327.84667884151</c:v>
                </c:pt>
                <c:pt idx="93">
                  <c:v>16327.84667884151</c:v>
                </c:pt>
                <c:pt idx="94">
                  <c:v>16327.84667884151</c:v>
                </c:pt>
                <c:pt idx="95">
                  <c:v>16327.84667884151</c:v>
                </c:pt>
                <c:pt idx="96">
                  <c:v>16327.84667884151</c:v>
                </c:pt>
                <c:pt idx="97">
                  <c:v>16327.84667884151</c:v>
                </c:pt>
                <c:pt idx="98">
                  <c:v>16327.84667884151</c:v>
                </c:pt>
                <c:pt idx="99">
                  <c:v>16327.84667884151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46012.88684772788</c:v>
                </c:pt>
                <c:pt idx="1">
                  <c:v>45672.62684772789</c:v>
                </c:pt>
                <c:pt idx="2">
                  <c:v>45332.3668477279</c:v>
                </c:pt>
                <c:pt idx="3">
                  <c:v>44992.10684772789</c:v>
                </c:pt>
                <c:pt idx="4">
                  <c:v>44651.84684772788</c:v>
                </c:pt>
                <c:pt idx="5">
                  <c:v>44311.58684772788</c:v>
                </c:pt>
                <c:pt idx="6">
                  <c:v>43971.3268477279</c:v>
                </c:pt>
                <c:pt idx="7">
                  <c:v>43631.06684772789</c:v>
                </c:pt>
                <c:pt idx="8">
                  <c:v>43514.42157656402</c:v>
                </c:pt>
                <c:pt idx="9">
                  <c:v>43621.39103423628</c:v>
                </c:pt>
                <c:pt idx="10">
                  <c:v>43728.36049190854</c:v>
                </c:pt>
                <c:pt idx="11">
                  <c:v>43835.3299495808</c:v>
                </c:pt>
                <c:pt idx="12">
                  <c:v>43942.29940725306</c:v>
                </c:pt>
                <c:pt idx="13">
                  <c:v>44049.26886492531</c:v>
                </c:pt>
                <c:pt idx="14">
                  <c:v>44156.23832259758</c:v>
                </c:pt>
                <c:pt idx="15">
                  <c:v>44263.20778026983</c:v>
                </c:pt>
                <c:pt idx="16">
                  <c:v>44370.17723794208</c:v>
                </c:pt>
                <c:pt idx="17">
                  <c:v>44477.14669561435</c:v>
                </c:pt>
                <c:pt idx="18">
                  <c:v>44584.11615328661</c:v>
                </c:pt>
                <c:pt idx="19">
                  <c:v>44691.08561095887</c:v>
                </c:pt>
                <c:pt idx="20">
                  <c:v>44798.05506863113</c:v>
                </c:pt>
                <c:pt idx="21">
                  <c:v>44905.02452630339</c:v>
                </c:pt>
                <c:pt idx="22">
                  <c:v>45011.99398397565</c:v>
                </c:pt>
                <c:pt idx="23">
                  <c:v>45118.9634416479</c:v>
                </c:pt>
                <c:pt idx="24">
                  <c:v>45225.93289932016</c:v>
                </c:pt>
                <c:pt idx="25">
                  <c:v>45332.90235699241</c:v>
                </c:pt>
                <c:pt idx="26">
                  <c:v>45439.87181466468</c:v>
                </c:pt>
                <c:pt idx="27">
                  <c:v>45546.84127233694</c:v>
                </c:pt>
                <c:pt idx="28">
                  <c:v>45653.8107300092</c:v>
                </c:pt>
                <c:pt idx="29">
                  <c:v>45760.78018768146</c:v>
                </c:pt>
                <c:pt idx="30">
                  <c:v>45867.74964535372</c:v>
                </c:pt>
                <c:pt idx="31">
                  <c:v>45974.71910302598</c:v>
                </c:pt>
                <c:pt idx="32">
                  <c:v>46081.68856069824</c:v>
                </c:pt>
                <c:pt idx="33">
                  <c:v>46188.6580183705</c:v>
                </c:pt>
                <c:pt idx="34">
                  <c:v>46295.62747604276</c:v>
                </c:pt>
                <c:pt idx="35">
                  <c:v>46402.59693371502</c:v>
                </c:pt>
                <c:pt idx="36">
                  <c:v>46509.56639138727</c:v>
                </c:pt>
                <c:pt idx="37">
                  <c:v>46616.53584905952</c:v>
                </c:pt>
                <c:pt idx="38">
                  <c:v>46723.50530673179</c:v>
                </c:pt>
                <c:pt idx="39">
                  <c:v>46830.47476440405</c:v>
                </c:pt>
                <c:pt idx="40">
                  <c:v>46937.4442220763</c:v>
                </c:pt>
                <c:pt idx="41">
                  <c:v>47044.41367974856</c:v>
                </c:pt>
                <c:pt idx="42">
                  <c:v>47151.38313742082</c:v>
                </c:pt>
                <c:pt idx="43">
                  <c:v>48666.357317469</c:v>
                </c:pt>
                <c:pt idx="44">
                  <c:v>51589.33621989312</c:v>
                </c:pt>
                <c:pt idx="45">
                  <c:v>54512.31512231725</c:v>
                </c:pt>
                <c:pt idx="46">
                  <c:v>57435.29402474136</c:v>
                </c:pt>
                <c:pt idx="47">
                  <c:v>60358.27292716548</c:v>
                </c:pt>
                <c:pt idx="48">
                  <c:v>63281.25182958959</c:v>
                </c:pt>
                <c:pt idx="49">
                  <c:v>66204.2307320137</c:v>
                </c:pt>
                <c:pt idx="50">
                  <c:v>69127.20963443782</c:v>
                </c:pt>
                <c:pt idx="51">
                  <c:v>72050.18853686194</c:v>
                </c:pt>
                <c:pt idx="52">
                  <c:v>74973.16743928606</c:v>
                </c:pt>
                <c:pt idx="53">
                  <c:v>77896.14634171018</c:v>
                </c:pt>
                <c:pt idx="54">
                  <c:v>80819.12524413428</c:v>
                </c:pt>
                <c:pt idx="55">
                  <c:v>83742.1041465584</c:v>
                </c:pt>
                <c:pt idx="56">
                  <c:v>86665.08304898253</c:v>
                </c:pt>
                <c:pt idx="57">
                  <c:v>89588.06195140663</c:v>
                </c:pt>
                <c:pt idx="58">
                  <c:v>92511.04085383075</c:v>
                </c:pt>
                <c:pt idx="59">
                  <c:v>95434.01975625488</c:v>
                </c:pt>
                <c:pt idx="60">
                  <c:v>98356.99865867899</c:v>
                </c:pt>
                <c:pt idx="61">
                  <c:v>101279.9775611031</c:v>
                </c:pt>
                <c:pt idx="62">
                  <c:v>104202.9564635272</c:v>
                </c:pt>
                <c:pt idx="63">
                  <c:v>107125.9353659514</c:v>
                </c:pt>
                <c:pt idx="64">
                  <c:v>110048.9142683754</c:v>
                </c:pt>
                <c:pt idx="65">
                  <c:v>112971.8931707996</c:v>
                </c:pt>
                <c:pt idx="66">
                  <c:v>115894.8720732237</c:v>
                </c:pt>
                <c:pt idx="67">
                  <c:v>118817.8509756478</c:v>
                </c:pt>
                <c:pt idx="68">
                  <c:v>121740.829878072</c:v>
                </c:pt>
                <c:pt idx="69">
                  <c:v>124663.808780496</c:v>
                </c:pt>
                <c:pt idx="70">
                  <c:v>127586.7876829202</c:v>
                </c:pt>
                <c:pt idx="71">
                  <c:v>130509.7665853443</c:v>
                </c:pt>
                <c:pt idx="72">
                  <c:v>133432.7454877684</c:v>
                </c:pt>
                <c:pt idx="73">
                  <c:v>136355.7243901925</c:v>
                </c:pt>
                <c:pt idx="74">
                  <c:v>139278.7032926166</c:v>
                </c:pt>
                <c:pt idx="75">
                  <c:v>142201.6821950407</c:v>
                </c:pt>
                <c:pt idx="76">
                  <c:v>145124.6610974649</c:v>
                </c:pt>
                <c:pt idx="77">
                  <c:v>148047.639999889</c:v>
                </c:pt>
                <c:pt idx="78">
                  <c:v>150970.6189023131</c:v>
                </c:pt>
                <c:pt idx="79">
                  <c:v>153893.5978047372</c:v>
                </c:pt>
                <c:pt idx="80">
                  <c:v>156816.5767071613</c:v>
                </c:pt>
                <c:pt idx="81">
                  <c:v>159739.5556095855</c:v>
                </c:pt>
                <c:pt idx="82">
                  <c:v>162662.5345120096</c:v>
                </c:pt>
                <c:pt idx="83">
                  <c:v>165729.780055283</c:v>
                </c:pt>
                <c:pt idx="84">
                  <c:v>168941.2922394057</c:v>
                </c:pt>
                <c:pt idx="85">
                  <c:v>172152.8044235284</c:v>
                </c:pt>
                <c:pt idx="86">
                  <c:v>175364.3166076511</c:v>
                </c:pt>
                <c:pt idx="87">
                  <c:v>178575.8287917738</c:v>
                </c:pt>
                <c:pt idx="88">
                  <c:v>181787.3409758965</c:v>
                </c:pt>
                <c:pt idx="89">
                  <c:v>184998.8531600191</c:v>
                </c:pt>
                <c:pt idx="90">
                  <c:v>188210.3653441418</c:v>
                </c:pt>
                <c:pt idx="91">
                  <c:v>191421.8775282645</c:v>
                </c:pt>
                <c:pt idx="92">
                  <c:v>194633.3897123873</c:v>
                </c:pt>
                <c:pt idx="93">
                  <c:v>197844.9018965099</c:v>
                </c:pt>
                <c:pt idx="94">
                  <c:v>201056.4140806326</c:v>
                </c:pt>
                <c:pt idx="95">
                  <c:v>204267.9262647553</c:v>
                </c:pt>
                <c:pt idx="96">
                  <c:v>207479.4384488781</c:v>
                </c:pt>
                <c:pt idx="97">
                  <c:v>210690.9506330008</c:v>
                </c:pt>
                <c:pt idx="98">
                  <c:v>217186.6072250621</c:v>
                </c:pt>
                <c:pt idx="99">
                  <c:v>226966.4082250621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33944"/>
        <c:axId val="-2084154792"/>
      </c:lineChart>
      <c:catAx>
        <c:axId val="-208413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1547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4154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13394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0.0792652552926525</c:v>
                </c:pt>
                <c:pt idx="1">
                  <c:v>0.0792652552926525</c:v>
                </c:pt>
                <c:pt idx="2" formatCode="0.0%">
                  <c:v>0.0792652552926525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0.0825542756330428</c:v>
                </c:pt>
                <c:pt idx="1">
                  <c:v>0.0825542756330428</c:v>
                </c:pt>
                <c:pt idx="2" formatCode="0.0%">
                  <c:v>0.0825542756330428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0.065</c:v>
                </c:pt>
                <c:pt idx="1">
                  <c:v>0.065</c:v>
                </c:pt>
                <c:pt idx="2" formatCode="0.0%">
                  <c:v>0.065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0.170865410958904</c:v>
                </c:pt>
                <c:pt idx="1">
                  <c:v>0.170865410958904</c:v>
                </c:pt>
                <c:pt idx="2" formatCode="0.0%">
                  <c:v>0.134805645006954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0.0883764134495641</c:v>
                </c:pt>
                <c:pt idx="1">
                  <c:v>0.0883764134495641</c:v>
                </c:pt>
                <c:pt idx="2" formatCode="0.0%">
                  <c:v>0.0883764134495641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0.00133245330012453</c:v>
                </c:pt>
                <c:pt idx="1">
                  <c:v>0.00133245330012453</c:v>
                </c:pt>
                <c:pt idx="2" formatCode="0.0%">
                  <c:v>0.00133245330012453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0.0630018679950187</c:v>
                </c:pt>
                <c:pt idx="1">
                  <c:v>0.0630018679950187</c:v>
                </c:pt>
                <c:pt idx="2" formatCode="0.0%">
                  <c:v>0.0596492038052713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0.107749066002491</c:v>
                </c:pt>
                <c:pt idx="1">
                  <c:v>0.107749066002491</c:v>
                </c:pt>
                <c:pt idx="2" formatCode="0.0%">
                  <c:v>0.100392658159632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0.00708281444582814</c:v>
                </c:pt>
                <c:pt idx="1">
                  <c:v>0.00708281444582814</c:v>
                </c:pt>
                <c:pt idx="2" formatCode="0.0%">
                  <c:v>0.00625001355795739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0.011974699875467</c:v>
                </c:pt>
                <c:pt idx="1">
                  <c:v>0.011974699875467</c:v>
                </c:pt>
                <c:pt idx="2" formatCode="0.0%">
                  <c:v>0.0115872809024295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0.0452883495226235</c:v>
                </c:pt>
                <c:pt idx="1">
                  <c:v>0.0452883495226235</c:v>
                </c:pt>
                <c:pt idx="2" formatCode="0.0%">
                  <c:v>0.0468414823783769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0.0594216239103362</c:v>
                </c:pt>
                <c:pt idx="1">
                  <c:v>0.0594216239103362</c:v>
                </c:pt>
                <c:pt idx="2" formatCode="0.0%">
                  <c:v>0.0614594477085133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0.366934266832711</c:v>
                </c:pt>
                <c:pt idx="1">
                  <c:v>0.366934266832711</c:v>
                </c:pt>
                <c:pt idx="2" formatCode="0.0%">
                  <c:v>0.362825367460443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0.377663611457036</c:v>
                </c:pt>
                <c:pt idx="1">
                  <c:v>0.377663611457036</c:v>
                </c:pt>
                <c:pt idx="2" formatCode="0.0%">
                  <c:v>0.426170612020837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0683128"/>
        <c:axId val="1870673928"/>
      </c:barChart>
      <c:catAx>
        <c:axId val="187068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673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0673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683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0.00675020014232343</c:v>
                </c:pt>
                <c:pt idx="1">
                  <c:v>0.00675020014232343</c:v>
                </c:pt>
                <c:pt idx="2" formatCode="0.0%">
                  <c:v>0.00675020014232343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0.163580160469667</c:v>
                </c:pt>
                <c:pt idx="1">
                  <c:v>0.163580160469667</c:v>
                </c:pt>
                <c:pt idx="2" formatCode="0.0%">
                  <c:v>0.163580160469667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0.00115637911403665</c:v>
                </c:pt>
                <c:pt idx="1">
                  <c:v>0.00115637911403665</c:v>
                </c:pt>
                <c:pt idx="2" formatCode="0.0%">
                  <c:v>0.00115637911403665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0.0115917230030244</c:v>
                </c:pt>
                <c:pt idx="1">
                  <c:v>0.0115917230030244</c:v>
                </c:pt>
                <c:pt idx="2" formatCode="0.0%">
                  <c:v>0.0115917230030244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0.0169720690268635</c:v>
                </c:pt>
                <c:pt idx="1">
                  <c:v>0.0169720690268635</c:v>
                </c:pt>
                <c:pt idx="2" formatCode="0.0%">
                  <c:v>0.0169720690268635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0.00119685109411137</c:v>
                </c:pt>
                <c:pt idx="1">
                  <c:v>0.00119685109411137</c:v>
                </c:pt>
                <c:pt idx="2" formatCode="0.0%">
                  <c:v>0.00119685109411137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0.000726228429105141</c:v>
                </c:pt>
                <c:pt idx="1">
                  <c:v>0.000726228429105141</c:v>
                </c:pt>
                <c:pt idx="2" formatCode="0.0%">
                  <c:v>0.000726228429105141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0.000893819605052481</c:v>
                </c:pt>
                <c:pt idx="1">
                  <c:v>0.000893819605052481</c:v>
                </c:pt>
                <c:pt idx="2" formatCode="0.0%">
                  <c:v>0.000893819605052481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0.00524575591531756</c:v>
                </c:pt>
                <c:pt idx="1">
                  <c:v>0.00524575591531756</c:v>
                </c:pt>
                <c:pt idx="2" formatCode="0.0%">
                  <c:v>0.00560468207750636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0.00108076854652197</c:v>
                </c:pt>
                <c:pt idx="1">
                  <c:v>0.00108076854652197</c:v>
                </c:pt>
                <c:pt idx="2" formatCode="0.0%">
                  <c:v>-0.000897948901756041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0.0161868552199224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0.0386576979185198</c:v>
                </c:pt>
                <c:pt idx="1">
                  <c:v>0.0386576979185198</c:v>
                </c:pt>
                <c:pt idx="2" formatCode="0.0%">
                  <c:v>0.0413027426703034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0.3648296033446</c:v>
                </c:pt>
                <c:pt idx="1">
                  <c:v>0.3648296033446</c:v>
                </c:pt>
                <c:pt idx="2" formatCode="0.0%">
                  <c:v>0.35648773894143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0.418158605230386</c:v>
                </c:pt>
                <c:pt idx="1">
                  <c:v>0.418158605230386</c:v>
                </c:pt>
                <c:pt idx="2" formatCode="0.0%">
                  <c:v>0.424438603253579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909176"/>
        <c:axId val="1790904232"/>
      </c:barChart>
      <c:catAx>
        <c:axId val="179090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90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90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90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0.0191488169364882</c:v>
                </c:pt>
                <c:pt idx="1">
                  <c:v>0.0191488169364882</c:v>
                </c:pt>
                <c:pt idx="2">
                  <c:v>0.0371712328767123</c:v>
                </c:pt>
                <c:pt idx="3">
                  <c:v>0.0371712328767123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0.104686410336239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0.0423675401741378</c:v>
                </c:pt>
                <c:pt idx="1">
                  <c:v>0.0415260712647753</c:v>
                </c:pt>
                <c:pt idx="2">
                  <c:v>0.0227730552277535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0.324195460696859</c:v>
                </c:pt>
                <c:pt idx="1">
                  <c:v>0.317756559603908</c:v>
                </c:pt>
                <c:pt idx="2">
                  <c:v>0.174258904356767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0.0649400513198499</c:v>
                </c:pt>
                <c:pt idx="1">
                  <c:v>0.0636502659338336</c:v>
                </c:pt>
                <c:pt idx="2">
                  <c:v>0.0349060476280102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0.00200867334993773</c:v>
                </c:pt>
                <c:pt idx="3">
                  <c:v>0.000989346575342465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0.0552352584059776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0.0616298256537982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0.0342055865077894</c:v>
                </c:pt>
                <c:pt idx="1">
                  <c:v>0.0342055865077894</c:v>
                </c:pt>
                <c:pt idx="2">
                  <c:v>0.0342055865077894</c:v>
                </c:pt>
                <c:pt idx="3">
                  <c:v>0.0342055865077894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0.00455323785803238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-0.00323935401183063</c:v>
                </c:pt>
                <c:pt idx="1">
                  <c:v>-0.0019440529856787</c:v>
                </c:pt>
                <c:pt idx="2">
                  <c:v>-0.00259170349875467</c:v>
                </c:pt>
                <c:pt idx="3">
                  <c:v>-0.00323935401183063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0.144598655478094</c:v>
                </c:pt>
                <c:pt idx="3">
                  <c:v>0.144598655478094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0.29838089246644</c:v>
                </c:pt>
                <c:pt idx="1">
                  <c:v>0.29838089246644</c:v>
                </c:pt>
                <c:pt idx="2">
                  <c:v>0.29838089246644</c:v>
                </c:pt>
                <c:pt idx="3">
                  <c:v>0.29838089246644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-2.22044604925031E-16</c:v>
                </c:pt>
                <c:pt idx="2">
                  <c:v>0.0890827645457834</c:v>
                </c:pt>
                <c:pt idx="3">
                  <c:v>0.0740091307752886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822616"/>
        <c:axId val="1790790776"/>
      </c:barChart>
      <c:catAx>
        <c:axId val="17908226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7907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0790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82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0.0270008005692937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0.0470067046422987</c:v>
                </c:pt>
                <c:pt idx="1">
                  <c:v>0.0444193370271784</c:v>
                </c:pt>
                <c:pt idx="2">
                  <c:v>0.0152406249971895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0.288351160820155</c:v>
                </c:pt>
                <c:pt idx="1">
                  <c:v>0.272479585457328</c:v>
                </c:pt>
                <c:pt idx="2">
                  <c:v>0.0934898956011855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0.0556377316656608</c:v>
                </c:pt>
                <c:pt idx="1">
                  <c:v>0.0525752905482516</c:v>
                </c:pt>
                <c:pt idx="2">
                  <c:v>0.0180389969997506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0.00309909602561822</c:v>
                </c:pt>
                <c:pt idx="3">
                  <c:v>0.00152642043052838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0.0463668920120975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0.0678882761074542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0.0539084949297278</c:v>
                </c:pt>
                <c:pt idx="1">
                  <c:v>0.0539084949297278</c:v>
                </c:pt>
                <c:pt idx="2">
                  <c:v>0.0539084949297278</c:v>
                </c:pt>
                <c:pt idx="3">
                  <c:v>0.0539084949297278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0.0826054853406068</c:v>
                </c:pt>
                <c:pt idx="3">
                  <c:v>0.0826054853406068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0.35648773894143</c:v>
                </c:pt>
                <c:pt idx="1">
                  <c:v>0.35648773894143</c:v>
                </c:pt>
                <c:pt idx="2">
                  <c:v>0.35648773894143</c:v>
                </c:pt>
                <c:pt idx="3">
                  <c:v>0.35648773894143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0.224888390175862</c:v>
                </c:pt>
                <c:pt idx="3">
                  <c:v>0.326229782799783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666248"/>
        <c:axId val="1790669560"/>
      </c:barChart>
      <c:catAx>
        <c:axId val="17906662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6695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0669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666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0.0575477673011919</c:v>
                </c:pt>
                <c:pt idx="1">
                  <c:v>0.0575477673011919</c:v>
                </c:pt>
                <c:pt idx="2">
                  <c:v>0.111710371819961</c:v>
                </c:pt>
                <c:pt idx="3">
                  <c:v>0.111710371819961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0.34356244440491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0.0250088077987786</c:v>
                </c:pt>
                <c:pt idx="1">
                  <c:v>0.0302226095962171</c:v>
                </c:pt>
                <c:pt idx="2">
                  <c:v>0.0184861162800187</c:v>
                </c:pt>
                <c:pt idx="3">
                  <c:v>0.0329491329916522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0.138384163590756</c:v>
                </c:pt>
                <c:pt idx="1">
                  <c:v>0.167234303376378</c:v>
                </c:pt>
                <c:pt idx="2">
                  <c:v>0.102291391098491</c:v>
                </c:pt>
                <c:pt idx="3">
                  <c:v>0.182321294432638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0.028919903437158</c:v>
                </c:pt>
                <c:pt idx="1">
                  <c:v>0.034949085065311</c:v>
                </c:pt>
                <c:pt idx="2">
                  <c:v>0.0213771364891823</c:v>
                </c:pt>
                <c:pt idx="3">
                  <c:v>0.038102005986195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0.0378889497926664</c:v>
                </c:pt>
                <c:pt idx="1">
                  <c:v>0.0457879858491437</c:v>
                </c:pt>
                <c:pt idx="2">
                  <c:v>0.0280069140932512</c:v>
                </c:pt>
                <c:pt idx="3">
                  <c:v>0.0499187348584274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0.00195128268279665</c:v>
                </c:pt>
                <c:pt idx="3">
                  <c:v>0.000961079530332681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0.0560417183818169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0.0101598307519322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0.0179199253450744</c:v>
                </c:pt>
                <c:pt idx="1">
                  <c:v>0.0179199253450744</c:v>
                </c:pt>
                <c:pt idx="2">
                  <c:v>0.0179199253450744</c:v>
                </c:pt>
                <c:pt idx="3">
                  <c:v>0.0179199253450744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0.0277511547694975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0.00527747354318732</c:v>
                </c:pt>
                <c:pt idx="1">
                  <c:v>0.00316720190538103</c:v>
                </c:pt>
                <c:pt idx="2">
                  <c:v>0.00422233772428418</c:v>
                </c:pt>
                <c:pt idx="3">
                  <c:v>0.00527747354318732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0.0610232336575705</c:v>
                </c:pt>
                <c:pt idx="3">
                  <c:v>0.0610232336575705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0.492973176985504</c:v>
                </c:pt>
                <c:pt idx="1">
                  <c:v>0.492973176985504</c:v>
                </c:pt>
                <c:pt idx="2">
                  <c:v>0.492973176985504</c:v>
                </c:pt>
                <c:pt idx="3">
                  <c:v>0.492973176985504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-0.504508142148817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544968"/>
        <c:axId val="1790548280"/>
      </c:barChart>
      <c:catAx>
        <c:axId val="17905449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5482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054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544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0.0539003735990037</c:v>
                </c:pt>
                <c:pt idx="1">
                  <c:v>0.0539003735990037</c:v>
                </c:pt>
                <c:pt idx="2">
                  <c:v>0.104630136986301</c:v>
                </c:pt>
                <c:pt idx="3">
                  <c:v>0.104630136986301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0.330217102532171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0.0462019543418749</c:v>
                </c:pt>
                <c:pt idx="1">
                  <c:v>0.0106723121216044</c:v>
                </c:pt>
                <c:pt idx="2">
                  <c:v>0.0606603948671472</c:v>
                </c:pt>
                <c:pt idx="3">
                  <c:v>0.142465338669373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0.0958197577790509</c:v>
                </c:pt>
                <c:pt idx="1">
                  <c:v>0.0221336602964373</c:v>
                </c:pt>
                <c:pt idx="2">
                  <c:v>0.125805594714497</c:v>
                </c:pt>
                <c:pt idx="3">
                  <c:v>0.295463567237832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0.062817892601468</c:v>
                </c:pt>
                <c:pt idx="1">
                  <c:v>0.0145104718234109</c:v>
                </c:pt>
                <c:pt idx="2">
                  <c:v>0.0824761251814279</c:v>
                </c:pt>
                <c:pt idx="3">
                  <c:v>0.19370116419195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0.00357097484433375</c:v>
                </c:pt>
                <c:pt idx="3">
                  <c:v>0.00175883835616438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0.238596815221085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0.401570632638529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0.0250000542318295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0.0136312772536181</c:v>
                </c:pt>
                <c:pt idx="1">
                  <c:v>0.00818062031711524</c:v>
                </c:pt>
                <c:pt idx="2">
                  <c:v>0.0109059487853667</c:v>
                </c:pt>
                <c:pt idx="3">
                  <c:v>0.0136312772536181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0.122918895417027</c:v>
                </c:pt>
                <c:pt idx="3">
                  <c:v>0.122918895417027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0.362825367460443</c:v>
                </c:pt>
                <c:pt idx="1">
                  <c:v>0.362825367460443</c:v>
                </c:pt>
                <c:pt idx="2">
                  <c:v>0.362825367460443</c:v>
                </c:pt>
                <c:pt idx="3">
                  <c:v>0.362825367460443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-0.718818304080165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414936"/>
        <c:axId val="1790402168"/>
      </c:barChart>
      <c:catAx>
        <c:axId val="1790414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4021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0402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41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0.0831788583107562</c:v>
                </c:pt>
                <c:pt idx="1">
                  <c:v>0.0831788583107562</c:v>
                </c:pt>
                <c:pt idx="2">
                  <c:v>0.0831788583107562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0.0142592328532725</c:v>
                </c:pt>
                <c:pt idx="1">
                  <c:v>0.0142592328532725</c:v>
                </c:pt>
                <c:pt idx="2">
                  <c:v>0.0142592328532725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0.00292314273492086</c:v>
                </c:pt>
                <c:pt idx="1">
                  <c:v>0.00292314273492086</c:v>
                </c:pt>
                <c:pt idx="2">
                  <c:v>0.00292314273492086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0.0237653880887875</c:v>
                </c:pt>
                <c:pt idx="1">
                  <c:v>0.0237653880887875</c:v>
                </c:pt>
                <c:pt idx="2">
                  <c:v>0.0253983283284919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0.00534721231997718</c:v>
                </c:pt>
                <c:pt idx="1">
                  <c:v>0.00534721231997718</c:v>
                </c:pt>
                <c:pt idx="2">
                  <c:v>0.00534721231997718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-0.00122470517977828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0.0748609724796806</c:v>
                </c:pt>
                <c:pt idx="1">
                  <c:v>0.0748609724796806</c:v>
                </c:pt>
                <c:pt idx="2">
                  <c:v>0.0748609724796806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0.062740624554399</c:v>
                </c:pt>
                <c:pt idx="1">
                  <c:v>0.062740624554399</c:v>
                </c:pt>
                <c:pt idx="2">
                  <c:v>0.0618784321078351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0.590332240125481</c:v>
                </c:pt>
                <c:pt idx="1">
                  <c:v>0.590332240125481</c:v>
                </c:pt>
                <c:pt idx="2">
                  <c:v>0.590332240125481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0.142592328532725</c:v>
                </c:pt>
                <c:pt idx="1">
                  <c:v>0.142592328532725</c:v>
                </c:pt>
                <c:pt idx="2">
                  <c:v>0.142592328532725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174792"/>
        <c:axId val="1790172504"/>
      </c:barChart>
      <c:catAx>
        <c:axId val="179017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172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172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174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r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lr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ZALRC </v>
          </cell>
          <cell r="D1">
            <v>59206</v>
          </cell>
        </row>
        <row r="2">
          <cell r="A2" t="str">
            <v>Open access low intensity rainfed cultivation</v>
          </cell>
        </row>
        <row r="9">
          <cell r="CK9">
            <v>0.15</v>
          </cell>
        </row>
        <row r="10">
          <cell r="CK10">
            <v>0.55000000000000004</v>
          </cell>
        </row>
        <row r="11">
          <cell r="CK11">
            <v>0.25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10114.381187135994</v>
          </cell>
          <cell r="E1031">
            <v>11559.292785298279</v>
          </cell>
          <cell r="H1031">
            <v>10114.381187135996</v>
          </cell>
          <cell r="J1031">
            <v>13004.204383460565</v>
          </cell>
        </row>
        <row r="1032">
          <cell r="C1032">
            <v>12231.333333333334</v>
          </cell>
          <cell r="E1032">
            <v>13978.666666666668</v>
          </cell>
          <cell r="H1032">
            <v>12231.333333333334</v>
          </cell>
          <cell r="J1032">
            <v>15726.000000000002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31212</v>
          </cell>
        </row>
        <row r="1034">
          <cell r="C1034">
            <v>830</v>
          </cell>
          <cell r="E1034">
            <v>1420</v>
          </cell>
          <cell r="H1034">
            <v>10650</v>
          </cell>
          <cell r="J1034">
            <v>32400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9</v>
          </cell>
        </row>
        <row r="1040">
          <cell r="C1040">
            <v>5.48</v>
          </cell>
          <cell r="E1040">
            <v>5.48</v>
          </cell>
          <cell r="H1040">
            <v>5.48</v>
          </cell>
          <cell r="J1040">
            <v>5.48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2.8160024906600252E-2</v>
          </cell>
          <cell r="F1044">
            <v>0</v>
          </cell>
          <cell r="H1044">
            <v>8.4629069560576406E-2</v>
          </cell>
          <cell r="I1044">
            <v>0</v>
          </cell>
          <cell r="J1044">
            <v>7.9265255292652548E-2</v>
          </cell>
          <cell r="K1044">
            <v>0</v>
          </cell>
        </row>
        <row r="1045">
          <cell r="A1045" t="str">
            <v>Own meat</v>
          </cell>
          <cell r="C1045">
            <v>6.7502001423234296E-3</v>
          </cell>
          <cell r="D1045">
            <v>0</v>
          </cell>
          <cell r="E1045">
            <v>2.6171602584059775E-2</v>
          </cell>
          <cell r="F1045">
            <v>0</v>
          </cell>
          <cell r="H1045">
            <v>8.589061110122756E-2</v>
          </cell>
          <cell r="I1045">
            <v>0</v>
          </cell>
          <cell r="J1045">
            <v>8.2554275633042767E-2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2.6666666666666665E-2</v>
          </cell>
          <cell r="D1046">
            <v>0</v>
          </cell>
          <cell r="E1046">
            <v>2.6666666666666665E-2</v>
          </cell>
          <cell r="F1046">
            <v>0</v>
          </cell>
          <cell r="H1046">
            <v>2.6666666666666665E-2</v>
          </cell>
          <cell r="I1046">
            <v>0</v>
          </cell>
          <cell r="J1046">
            <v>6.5000000000000002E-2</v>
          </cell>
          <cell r="K1046">
            <v>0</v>
          </cell>
        </row>
        <row r="1047">
          <cell r="A1047" t="str">
            <v>Maize: kg produced</v>
          </cell>
          <cell r="C1047">
            <v>0.16358016046966731</v>
          </cell>
          <cell r="D1047">
            <v>0</v>
          </cell>
          <cell r="E1047">
            <v>0.20405273116438355</v>
          </cell>
          <cell r="F1047">
            <v>0</v>
          </cell>
          <cell r="H1047">
            <v>0.15208899217221136</v>
          </cell>
          <cell r="I1047">
            <v>0.13519021526418781</v>
          </cell>
          <cell r="J1047">
            <v>0.17086541095890409</v>
          </cell>
          <cell r="K1047">
            <v>1.0514794520547945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3.3052704145169899E-2</v>
          </cell>
          <cell r="I1048">
            <v>6.6105408290339812E-2</v>
          </cell>
          <cell r="J1048">
            <v>0</v>
          </cell>
          <cell r="K1048">
            <v>0</v>
          </cell>
        </row>
        <row r="1049">
          <cell r="A1049" t="str">
            <v>Beans: kg produced</v>
          </cell>
          <cell r="C1049">
            <v>3.1563004803415763E-2</v>
          </cell>
          <cell r="D1049">
            <v>0</v>
          </cell>
          <cell r="E1049">
            <v>4.087409122042341E-2</v>
          </cell>
          <cell r="F1049">
            <v>0</v>
          </cell>
          <cell r="H1049">
            <v>4.0400646148372181E-2</v>
          </cell>
          <cell r="I1049">
            <v>0</v>
          </cell>
          <cell r="J1049">
            <v>8.8376413449564123E-2</v>
          </cell>
          <cell r="K1049">
            <v>0</v>
          </cell>
        </row>
        <row r="1050">
          <cell r="A1050" t="str">
            <v>Water melon: no. local meas</v>
          </cell>
          <cell r="C1050">
            <v>1.1563791140366483E-3</v>
          </cell>
          <cell r="D1050">
            <v>0</v>
          </cell>
          <cell r="E1050">
            <v>7.4950498132004975E-4</v>
          </cell>
          <cell r="F1050">
            <v>0</v>
          </cell>
          <cell r="H1050">
            <v>7.2809055328233404E-4</v>
          </cell>
          <cell r="I1050">
            <v>0</v>
          </cell>
          <cell r="J1050">
            <v>1.332453300124533E-3</v>
          </cell>
          <cell r="K1050">
            <v>0</v>
          </cell>
        </row>
        <row r="1051">
          <cell r="A1051" t="str">
            <v>Potato: no. local meas</v>
          </cell>
          <cell r="C1051">
            <v>1.1591723003024372E-2</v>
          </cell>
          <cell r="D1051">
            <v>0</v>
          </cell>
          <cell r="E1051">
            <v>1.3808814601494395E-2</v>
          </cell>
          <cell r="F1051">
            <v>0</v>
          </cell>
          <cell r="H1051">
            <v>1.4384909268813377E-2</v>
          </cell>
          <cell r="I1051">
            <v>1.1172745063156022E-2</v>
          </cell>
          <cell r="J1051">
            <v>6.3001867995018682E-2</v>
          </cell>
          <cell r="K1051">
            <v>9.7761519302615188E-2</v>
          </cell>
        </row>
        <row r="1052">
          <cell r="A1052" t="str">
            <v>Sweet Potatoes: no. local meas</v>
          </cell>
          <cell r="C1052">
            <v>1.6972069026863549E-2</v>
          </cell>
          <cell r="D1052">
            <v>0</v>
          </cell>
          <cell r="E1052">
            <v>1.5407456413449564E-2</v>
          </cell>
          <cell r="F1052">
            <v>0</v>
          </cell>
          <cell r="H1052">
            <v>3.6065646682085038E-3</v>
          </cell>
          <cell r="I1052">
            <v>3.1822629425369155E-2</v>
          </cell>
          <cell r="J1052">
            <v>0.10774906600249066</v>
          </cell>
          <cell r="K1052">
            <v>0.21450809464508097</v>
          </cell>
        </row>
        <row r="1053">
          <cell r="A1053" t="str">
            <v>Groundnuts (dry): no. local meas</v>
          </cell>
          <cell r="C1053">
            <v>5.390849492972781E-2</v>
          </cell>
          <cell r="D1053">
            <v>0</v>
          </cell>
          <cell r="E1053">
            <v>4.7169933063511839E-2</v>
          </cell>
          <cell r="F1053">
            <v>0.1886797322540473</v>
          </cell>
          <cell r="H1053">
            <v>2.6954247464863905E-2</v>
          </cell>
          <cell r="I1053">
            <v>0.26954247464863901</v>
          </cell>
          <cell r="J1053">
            <v>0</v>
          </cell>
          <cell r="K1053">
            <v>0</v>
          </cell>
        </row>
        <row r="1054">
          <cell r="A1054" t="str">
            <v>Other crop: type (green vegetables)Cabbage</v>
          </cell>
          <cell r="C1054">
            <v>1.1968510941113681E-3</v>
          </cell>
          <cell r="D1054">
            <v>0</v>
          </cell>
          <cell r="E1054">
            <v>1.1383094645080946E-3</v>
          </cell>
          <cell r="F1054">
            <v>0</v>
          </cell>
          <cell r="H1054">
            <v>7.0249955523928121E-3</v>
          </cell>
          <cell r="I1054">
            <v>2.601850204589932E-3</v>
          </cell>
          <cell r="J1054">
            <v>7.0828144458281441E-3</v>
          </cell>
          <cell r="K1054">
            <v>2.4283935242839352E-2</v>
          </cell>
        </row>
        <row r="1055">
          <cell r="A1055" t="str">
            <v>Other crop: pumpkin</v>
          </cell>
          <cell r="C1055">
            <v>7.2622842910514149E-4</v>
          </cell>
          <cell r="D1055">
            <v>0</v>
          </cell>
          <cell r="E1055">
            <v>-2.7536161270236611E-3</v>
          </cell>
          <cell r="F1055">
            <v>0</v>
          </cell>
          <cell r="H1055">
            <v>4.5510314890588859E-3</v>
          </cell>
          <cell r="I1055">
            <v>1.9366091442803773E-3</v>
          </cell>
          <cell r="J1055">
            <v>1.1974699875466999E-2</v>
          </cell>
          <cell r="K1055">
            <v>1.1296886674968865E-2</v>
          </cell>
        </row>
        <row r="1056">
          <cell r="A1056" t="str">
            <v>Spinach: no produced</v>
          </cell>
          <cell r="C1056">
            <v>8.9381960505248177E-4</v>
          </cell>
          <cell r="D1056">
            <v>0</v>
          </cell>
          <cell r="E1056">
            <v>1.5641843088418431E-3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FISHING -- see worksheet Data 3</v>
          </cell>
          <cell r="C1057">
            <v>5.2457559153175591E-3</v>
          </cell>
          <cell r="D1057">
            <v>-5.2457559153175591E-3</v>
          </cell>
          <cell r="E1057">
            <v>0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WILD FOODS -- see worksheet Data 3</v>
          </cell>
          <cell r="C1058">
            <v>1.0807685465219711E-3</v>
          </cell>
          <cell r="D1058">
            <v>2.891923145347803E-2</v>
          </cell>
          <cell r="E1058">
            <v>0</v>
          </cell>
          <cell r="F1058">
            <v>0.05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0.13605442176870747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0.1020408163265306</v>
          </cell>
          <cell r="I1064">
            <v>0</v>
          </cell>
          <cell r="J1064">
            <v>7.9365079365079375E-2</v>
          </cell>
          <cell r="K1064">
            <v>0</v>
          </cell>
        </row>
        <row r="1065">
          <cell r="A1065" t="str">
            <v>Purchase - other</v>
          </cell>
          <cell r="C1065">
            <v>1.5150242305639565E-2</v>
          </cell>
          <cell r="D1065">
            <v>-1.5150242305639565E-2</v>
          </cell>
          <cell r="E1065">
            <v>4.9711732565379821E-2</v>
          </cell>
          <cell r="F1065">
            <v>-4.9711732565379821E-2</v>
          </cell>
          <cell r="H1065">
            <v>3.676503469133606E-2</v>
          </cell>
          <cell r="I1065">
            <v>-3.676503469133606E-2</v>
          </cell>
          <cell r="J1065">
            <v>4.5288349522623492E-2</v>
          </cell>
          <cell r="K1065">
            <v>-4.5288349522623492E-2</v>
          </cell>
        </row>
        <row r="1066">
          <cell r="A1066" t="str">
            <v>Purchase - desirable</v>
          </cell>
          <cell r="C1066">
            <v>3.8657697918519834E-2</v>
          </cell>
          <cell r="D1066">
            <v>-3.8657697918519834E-2</v>
          </cell>
          <cell r="E1066">
            <v>6.7650971357409703E-2</v>
          </cell>
          <cell r="F1066">
            <v>-6.7650971357409703E-2</v>
          </cell>
          <cell r="H1066">
            <v>2.9522116705212598E-2</v>
          </cell>
          <cell r="I1066">
            <v>-2.9522116705212598E-2</v>
          </cell>
          <cell r="J1066">
            <v>5.9421623910336237E-2</v>
          </cell>
          <cell r="K1066">
            <v>-5.9421623910336237E-2</v>
          </cell>
        </row>
        <row r="1067">
          <cell r="A1067" t="str">
            <v>Purchase - fpl non staple</v>
          </cell>
          <cell r="C1067">
            <v>0.36482960334460052</v>
          </cell>
          <cell r="D1067">
            <v>0.12191751158749885</v>
          </cell>
          <cell r="E1067">
            <v>0.31049156292029884</v>
          </cell>
          <cell r="F1067">
            <v>0.17625555201180054</v>
          </cell>
          <cell r="H1067">
            <v>0.49277126408112432</v>
          </cell>
          <cell r="I1067">
            <v>-6.0241491490248718E-3</v>
          </cell>
          <cell r="J1067">
            <v>0.36693426683271058</v>
          </cell>
          <cell r="K1067">
            <v>0.11981284809938882</v>
          </cell>
        </row>
        <row r="1068">
          <cell r="A1068" t="str">
            <v>Purchase - staple</v>
          </cell>
          <cell r="C1068">
            <v>0.41815860523038606</v>
          </cell>
          <cell r="E1068">
            <v>0.39427872478206727</v>
          </cell>
          <cell r="H1068">
            <v>0.27648819782956768</v>
          </cell>
          <cell r="J1068">
            <v>0.37766361145703609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3500</v>
          </cell>
          <cell r="F1072">
            <v>0</v>
          </cell>
          <cell r="H1072">
            <v>21000</v>
          </cell>
          <cell r="I1072">
            <v>-14000</v>
          </cell>
          <cell r="J1072">
            <v>24000</v>
          </cell>
          <cell r="K1072">
            <v>4000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2100</v>
          </cell>
          <cell r="I1073">
            <v>600</v>
          </cell>
          <cell r="J1073">
            <v>6000</v>
          </cell>
          <cell r="K1073">
            <v>1500</v>
          </cell>
        </row>
        <row r="1074">
          <cell r="A1074" t="str">
            <v>Chicken sales: no. sold</v>
          </cell>
          <cell r="C1074">
            <v>200</v>
          </cell>
          <cell r="D1074">
            <v>0</v>
          </cell>
          <cell r="E1074">
            <v>123</v>
          </cell>
          <cell r="F1074">
            <v>0</v>
          </cell>
          <cell r="H1074">
            <v>147</v>
          </cell>
          <cell r="I1074">
            <v>0</v>
          </cell>
          <cell r="J1074">
            <v>28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822.00000000000011</v>
          </cell>
          <cell r="I1075">
            <v>-822.00000000000011</v>
          </cell>
          <cell r="J1075">
            <v>4900</v>
          </cell>
          <cell r="K1075">
            <v>-4900</v>
          </cell>
        </row>
        <row r="1076">
          <cell r="A1076" t="str">
            <v>Sorghum: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400</v>
          </cell>
          <cell r="I1076">
            <v>-400</v>
          </cell>
          <cell r="J1076">
            <v>0</v>
          </cell>
          <cell r="K1076">
            <v>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1050</v>
          </cell>
          <cell r="I1077">
            <v>0</v>
          </cell>
          <cell r="J1077">
            <v>2800</v>
          </cell>
          <cell r="K1077">
            <v>0</v>
          </cell>
        </row>
        <row r="1078">
          <cell r="A1078" t="str">
            <v>Potato: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560</v>
          </cell>
          <cell r="I1078">
            <v>-560</v>
          </cell>
          <cell r="J1078">
            <v>3600</v>
          </cell>
          <cell r="K1078">
            <v>-3600</v>
          </cell>
        </row>
        <row r="1079">
          <cell r="A1079" t="str">
            <v>Sweet Potatoes: no. local meas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750</v>
          </cell>
          <cell r="I1079">
            <v>-750</v>
          </cell>
          <cell r="J1079">
            <v>3900</v>
          </cell>
          <cell r="K1079">
            <v>-3900</v>
          </cell>
        </row>
        <row r="1080">
          <cell r="A1080" t="str">
            <v>Groundnuts (dry): no. local meas</v>
          </cell>
          <cell r="C1080">
            <v>0</v>
          </cell>
          <cell r="D1080">
            <v>0</v>
          </cell>
          <cell r="E1080">
            <v>1000</v>
          </cell>
          <cell r="F1080">
            <v>-1000</v>
          </cell>
          <cell r="H1080">
            <v>1750</v>
          </cell>
          <cell r="I1080">
            <v>-1750</v>
          </cell>
          <cell r="J1080">
            <v>0</v>
          </cell>
          <cell r="K1080">
            <v>0</v>
          </cell>
        </row>
        <row r="1081">
          <cell r="A1081" t="str">
            <v>Other crop: type (green vegetables)Cabbage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250</v>
          </cell>
          <cell r="I1081">
            <v>-250</v>
          </cell>
          <cell r="J1081">
            <v>4200</v>
          </cell>
          <cell r="K1081">
            <v>-4200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280</v>
          </cell>
          <cell r="I1082">
            <v>-280</v>
          </cell>
          <cell r="J1082">
            <v>600</v>
          </cell>
          <cell r="K1082">
            <v>-600</v>
          </cell>
        </row>
        <row r="1083">
          <cell r="A1083" t="str">
            <v>Spinach: no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100</v>
          </cell>
          <cell r="I1083">
            <v>0</v>
          </cell>
          <cell r="J1083">
            <v>3024</v>
          </cell>
          <cell r="K1083">
            <v>0</v>
          </cell>
        </row>
        <row r="1084">
          <cell r="A1084" t="str">
            <v>Other cashcrop: kg produced (Tomato)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88</v>
          </cell>
          <cell r="I1084">
            <v>0</v>
          </cell>
          <cell r="J1084">
            <v>1854</v>
          </cell>
          <cell r="K1084">
            <v>0</v>
          </cell>
        </row>
        <row r="1085">
          <cell r="A1085" t="str">
            <v>Other cashcrop: kg produced (Onions)</v>
          </cell>
          <cell r="C1085">
            <v>240</v>
          </cell>
          <cell r="D1085">
            <v>0</v>
          </cell>
          <cell r="E1085">
            <v>225</v>
          </cell>
          <cell r="F1085">
            <v>0</v>
          </cell>
          <cell r="H1085">
            <v>140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Other cashcrop: kg produced (Amadumbe)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480</v>
          </cell>
          <cell r="K1086">
            <v>0</v>
          </cell>
        </row>
        <row r="1087">
          <cell r="A1087" t="str">
            <v>Sugercane: MT sold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12100</v>
          </cell>
          <cell r="K1087">
            <v>0</v>
          </cell>
        </row>
        <row r="1088">
          <cell r="A1088" t="str">
            <v>WILD FOODS -- see worksheet Data 3</v>
          </cell>
          <cell r="C1088">
            <v>670</v>
          </cell>
          <cell r="D1088">
            <v>80</v>
          </cell>
          <cell r="E1088">
            <v>0</v>
          </cell>
          <cell r="F1088">
            <v>750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Agricultural cash income -- see Data2</v>
          </cell>
          <cell r="C1089">
            <v>6300</v>
          </cell>
          <cell r="D1089">
            <v>0</v>
          </cell>
          <cell r="E1089">
            <v>3150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Construction cash income -- see Data2</v>
          </cell>
          <cell r="C1090">
            <v>6720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Domestic work cash income -- see Data2</v>
          </cell>
          <cell r="C1091">
            <v>2000</v>
          </cell>
          <cell r="D1091">
            <v>0</v>
          </cell>
          <cell r="E1091">
            <v>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Formal Employment (conservancies, etc.)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102000</v>
          </cell>
          <cell r="I1092">
            <v>0</v>
          </cell>
          <cell r="J1092">
            <v>132000</v>
          </cell>
          <cell r="K1092">
            <v>0</v>
          </cell>
        </row>
        <row r="1093">
          <cell r="A1093" t="str">
            <v>Self-employment -- see Data2</v>
          </cell>
          <cell r="C1093">
            <v>6000</v>
          </cell>
          <cell r="D1093">
            <v>1200</v>
          </cell>
          <cell r="E1093">
            <v>2640</v>
          </cell>
          <cell r="F1093">
            <v>528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Small business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24000</v>
          </cell>
          <cell r="K1094">
            <v>0</v>
          </cell>
        </row>
        <row r="1095">
          <cell r="A1095" t="str">
            <v>Social development -- see Data2</v>
          </cell>
          <cell r="C1095">
            <v>12180</v>
          </cell>
          <cell r="D1095">
            <v>0</v>
          </cell>
          <cell r="E1095">
            <v>24840</v>
          </cell>
          <cell r="F1095">
            <v>0</v>
          </cell>
          <cell r="H1095">
            <v>7440</v>
          </cell>
          <cell r="I1095">
            <v>0</v>
          </cell>
          <cell r="J1095">
            <v>7440</v>
          </cell>
          <cell r="K1095">
            <v>0</v>
          </cell>
        </row>
        <row r="1096">
          <cell r="A1096" t="str">
            <v>Remittances: no. times per year</v>
          </cell>
          <cell r="C1096">
            <v>0</v>
          </cell>
          <cell r="D1096">
            <v>0</v>
          </cell>
          <cell r="E1096">
            <v>6000</v>
          </cell>
          <cell r="F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7" sqref="F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8" t="str">
        <f>Poor!Z1</f>
        <v>Apr-Jun</v>
      </c>
      <c r="AA1" s="259"/>
      <c r="AB1" s="258" t="str">
        <f>Poor!AB1</f>
        <v>Jul-Sep</v>
      </c>
      <c r="AC1" s="259"/>
      <c r="AD1" s="258" t="str">
        <f>Poor!AD1</f>
        <v>Oct-Dec</v>
      </c>
      <c r="AE1" s="259"/>
      <c r="AF1" s="258" t="str">
        <f>Poor!AF1</f>
        <v>Jan-Mar</v>
      </c>
      <c r="AG1" s="259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0" t="str">
        <f>Poor!Z2</f>
        <v>Q1</v>
      </c>
      <c r="AA2" s="261"/>
      <c r="AB2" s="260" t="str">
        <f>Poor!AB2</f>
        <v>Q2</v>
      </c>
      <c r="AC2" s="261"/>
      <c r="AD2" s="260" t="str">
        <f>Poor!AD2</f>
        <v>Q3</v>
      </c>
      <c r="AE2" s="261"/>
      <c r="AF2" s="260" t="str">
        <f>Poor!AF2</f>
        <v>Q4</v>
      </c>
      <c r="AG2" s="261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6.7502001423234296E-3</v>
      </c>
      <c r="C7" s="216">
        <f>IF([1]Summ!D1045="",0,[1]Summ!D1045)</f>
        <v>0</v>
      </c>
      <c r="D7" s="24">
        <f t="shared" si="0"/>
        <v>6.7502001423234296E-3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6.7502001423234296E-3</v>
      </c>
      <c r="J7" s="24">
        <f t="shared" si="3"/>
        <v>6.7502001423234296E-3</v>
      </c>
      <c r="K7" s="22">
        <f t="shared" si="4"/>
        <v>6.7502001423234296E-3</v>
      </c>
      <c r="L7" s="22">
        <f t="shared" si="5"/>
        <v>6.7502001423234296E-3</v>
      </c>
      <c r="M7" s="177">
        <f t="shared" si="6"/>
        <v>6.7502001423234296E-3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2863.9536513295311</v>
      </c>
      <c r="S7" s="225">
        <f>IF($B$81=0,0,(SUMIF($N$6:$N$28,$U7,L$6:L$28)+SUMIF($N$91:$N$118,$U7,L$91:L$118))*$B$83*$H$84*Poor!$B$81/$B$81)</f>
        <v>2863.9536513295311</v>
      </c>
      <c r="T7" s="225">
        <f>IF($B$81=0,0,(SUMIF($N$6:$N$28,$U7,M$6:M$28)+SUMIF($N$91:$N$118,$U7,M$91:M$118))*$B$83*$H$84*Poor!$B$81/$B$81)</f>
        <v>2863.9536513295311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2.7000800569293718E-2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2.7000800569293718E-2</v>
      </c>
      <c r="AH7" s="123">
        <f t="shared" ref="AH7:AH30" si="12">SUM(Z7,AB7,AD7,AF7)</f>
        <v>1</v>
      </c>
      <c r="AI7" s="184">
        <f t="shared" ref="AI7:AI30" si="13">SUM(AA7,AC7,AE7,AG7)/4</f>
        <v>6.7502001423234296E-3</v>
      </c>
      <c r="AJ7" s="120">
        <f t="shared" ref="AJ7:AJ31" si="14">(AA7+AC7)/2</f>
        <v>0</v>
      </c>
      <c r="AK7" s="119">
        <f t="shared" ref="AK7:AK31" si="15">(AE7+AG7)/2</f>
        <v>1.3500400284646859E-2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2.6666666666666665E-2</v>
      </c>
      <c r="C8" s="216">
        <f>IF([1]Summ!D1046="",0,[1]Summ!D1046)</f>
        <v>0</v>
      </c>
      <c r="D8" s="24">
        <f t="shared" si="0"/>
        <v>2.6666666666666665E-2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7">
        <f t="shared" si="6"/>
        <v>2.6666666666666665E-2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274.28571428571428</v>
      </c>
      <c r="S8" s="225">
        <f>IF($B$81=0,0,(SUMIF($N$6:$N$28,$U8,L$6:L$28)+SUMIF($N$91:$N$118,$U8,L$91:L$118))*$B$83*$H$84*Poor!$B$81/$B$81)</f>
        <v>274.28571428571428</v>
      </c>
      <c r="T8" s="225">
        <f>IF($B$81=0,0,(SUMIF($N$6:$N$28,$U8,M$6:M$28)+SUMIF($N$91:$N$118,$U8,M$91:M$118))*$B$83*$H$84*Poor!$B$81/$B$81)</f>
        <v>274.28571428571428</v>
      </c>
      <c r="U8" s="226">
        <v>2</v>
      </c>
      <c r="V8" s="56"/>
      <c r="W8" s="115"/>
      <c r="X8" s="118">
        <f>Poor!X8</f>
        <v>1</v>
      </c>
      <c r="Y8" s="184">
        <f t="shared" si="9"/>
        <v>0.10666666666666666</v>
      </c>
      <c r="Z8" s="125">
        <f>IF($Y8=0,0,AA8/$Y8)</f>
        <v>0.44068785602155042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4.7006704642298711E-2</v>
      </c>
      <c r="AB8" s="125">
        <f>IF($Y8=0,0,AC8/$Y8)</f>
        <v>0.41643128462979795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4.4419337027178443E-2</v>
      </c>
      <c r="AD8" s="125">
        <f>IF($Y8=0,0,AE8/$Y8)</f>
        <v>0.14288085934865163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1.5240624997189506E-2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2.6666666666666665E-2</v>
      </c>
      <c r="AJ8" s="120">
        <f t="shared" si="14"/>
        <v>4.5713020834738577E-2</v>
      </c>
      <c r="AK8" s="119">
        <f t="shared" si="15"/>
        <v>7.6203124985947529E-3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0.16358016046966731</v>
      </c>
      <c r="C9" s="216">
        <f>IF([1]Summ!D1047="",0,[1]Summ!D1047)</f>
        <v>0</v>
      </c>
      <c r="D9" s="24">
        <f t="shared" si="0"/>
        <v>0.16358016046966731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0.16358016046966731</v>
      </c>
      <c r="J9" s="24">
        <f t="shared" si="3"/>
        <v>0.16358016046966731</v>
      </c>
      <c r="K9" s="22">
        <f t="shared" si="4"/>
        <v>0.16358016046966731</v>
      </c>
      <c r="L9" s="22">
        <f t="shared" si="5"/>
        <v>0.16358016046966731</v>
      </c>
      <c r="M9" s="227">
        <f t="shared" si="6"/>
        <v>0.16358016046966731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62.715074980268348</v>
      </c>
      <c r="S9" s="225">
        <f>IF($B$81=0,0,(SUMIF($N$6:$N$28,$U9,L$6:L$28)+SUMIF($N$91:$N$118,$U9,L$91:L$118))*$B$83*$H$84*Poor!$B$81/$B$81)</f>
        <v>62.715074980268348</v>
      </c>
      <c r="T9" s="225">
        <f>IF($B$81=0,0,(SUMIF($N$6:$N$28,$U9,M$6:M$28)+SUMIF($N$91:$N$118,$U9,M$91:M$118))*$B$83*$H$84*Poor!$B$81/$B$81)</f>
        <v>62.715074980268348</v>
      </c>
      <c r="U9" s="226">
        <v>3</v>
      </c>
      <c r="V9" s="56"/>
      <c r="W9" s="115"/>
      <c r="X9" s="118">
        <f>Poor!X9</f>
        <v>1</v>
      </c>
      <c r="Y9" s="184">
        <f t="shared" si="9"/>
        <v>0.65432064187866923</v>
      </c>
      <c r="Z9" s="125">
        <f>IF($Y9=0,0,AA9/$Y9)</f>
        <v>0.44068785602155053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0.28835116082015549</v>
      </c>
      <c r="AB9" s="125">
        <f>IF($Y9=0,0,AC9/$Y9)</f>
        <v>0.41643128462979795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0.2724795854573282</v>
      </c>
      <c r="AD9" s="125">
        <f>IF($Y9=0,0,AE9/$Y9)</f>
        <v>0.14288085934865155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9.3489895601185535E-2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0.16358016046966734</v>
      </c>
      <c r="AJ9" s="120">
        <f t="shared" si="14"/>
        <v>0.28041537313874187</v>
      </c>
      <c r="AK9" s="119">
        <f t="shared" si="15"/>
        <v>4.6744947800592768E-2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6">
        <f>IF([1]Summ!C1048="",0,[1]Summ!C1048)</f>
        <v>0</v>
      </c>
      <c r="C10" s="216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7">
        <f t="shared" si="6"/>
        <v>0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IF($B$81=0,0,(SUMIF($N$6:$N$28,$U10,L$6:L$28)+SUMIF($N$91:$N$118,$U10,L$91:L$118))*$B$83*$H$84*Poor!$B$81/$B$81)</f>
        <v>0</v>
      </c>
      <c r="T10" s="225">
        <f>IF($B$81=0,0,(SUMIF($N$6:$N$28,$U10,M$6:M$28)+SUMIF($N$91:$N$118,$U10,M$91:M$118))*$B$83*$H$84*Poor!$B$81/$B$81)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4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3.1563004803415763E-2</v>
      </c>
      <c r="C11" s="216">
        <f>IF([1]Summ!D1049="",0,[1]Summ!D1049)</f>
        <v>0</v>
      </c>
      <c r="D11" s="24">
        <f t="shared" si="0"/>
        <v>3.1563004803415763E-2</v>
      </c>
      <c r="E11" s="75">
        <f>Poor!E11</f>
        <v>1</v>
      </c>
      <c r="H11" s="24">
        <f t="shared" si="1"/>
        <v>1</v>
      </c>
      <c r="I11" s="22">
        <f t="shared" si="2"/>
        <v>3.1563004803415763E-2</v>
      </c>
      <c r="J11" s="24">
        <f t="shared" si="3"/>
        <v>3.1563004803415763E-2</v>
      </c>
      <c r="K11" s="22">
        <f t="shared" si="4"/>
        <v>3.1563004803415763E-2</v>
      </c>
      <c r="L11" s="22">
        <f t="shared" si="5"/>
        <v>3.1563004803415763E-2</v>
      </c>
      <c r="M11" s="227">
        <f t="shared" si="6"/>
        <v>3.1563004803415763E-2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228.57142857142858</v>
      </c>
      <c r="S11" s="225">
        <f>IF($B$81=0,0,(SUMIF($N$6:$N$28,$U11,L$6:L$28)+SUMIF($N$91:$N$118,$U11,L$91:L$118))*$B$83*$H$84*Poor!$B$81/$B$81)</f>
        <v>228.57142857142858</v>
      </c>
      <c r="T11" s="225">
        <f>IF($B$81=0,0,(SUMIF($N$6:$N$28,$U11,M$6:M$28)+SUMIF($N$91:$N$118,$U11,M$91:M$118))*$B$83*$H$84*Poor!$B$81/$B$81)</f>
        <v>228.57142857142858</v>
      </c>
      <c r="U11" s="226">
        <v>5</v>
      </c>
      <c r="V11" s="56"/>
      <c r="W11" s="115"/>
      <c r="X11" s="118">
        <f>Poor!X11</f>
        <v>1</v>
      </c>
      <c r="Y11" s="184">
        <f t="shared" si="9"/>
        <v>0.12625201921366305</v>
      </c>
      <c r="Z11" s="125">
        <f>IF($Y11=0,0,AA11/$Y11)</f>
        <v>0.44068785602155047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5.5637731665660765E-2</v>
      </c>
      <c r="AB11" s="125">
        <f>IF($Y11=0,0,AC11/$Y11)</f>
        <v>0.41643128462979795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5.2575290548251635E-2</v>
      </c>
      <c r="AD11" s="125">
        <f>IF($Y11=0,0,AE11/$Y11)</f>
        <v>0.14288085934865155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1.8038996999750645E-2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3.1563004803415763E-2</v>
      </c>
      <c r="AJ11" s="120">
        <f t="shared" si="14"/>
        <v>5.4106511106956204E-2</v>
      </c>
      <c r="AK11" s="119">
        <f t="shared" si="15"/>
        <v>9.0194984998753225E-3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216">
        <f>IF([1]Summ!C1050="",0,[1]Summ!C1050)</f>
        <v>1.1563791140366483E-3</v>
      </c>
      <c r="C12" s="216">
        <f>IF([1]Summ!D1050="",0,[1]Summ!D1050)</f>
        <v>0</v>
      </c>
      <c r="D12" s="24">
        <f t="shared" si="0"/>
        <v>1.1563791140366483E-3</v>
      </c>
      <c r="E12" s="75">
        <f>Poor!E12</f>
        <v>1</v>
      </c>
      <c r="H12" s="24">
        <f t="shared" si="1"/>
        <v>1</v>
      </c>
      <c r="I12" s="22">
        <f t="shared" si="2"/>
        <v>1.1563791140366483E-3</v>
      </c>
      <c r="J12" s="24">
        <f t="shared" si="3"/>
        <v>1.1563791140366483E-3</v>
      </c>
      <c r="K12" s="22">
        <f t="shared" si="4"/>
        <v>1.1563791140366483E-3</v>
      </c>
      <c r="L12" s="22">
        <f t="shared" si="5"/>
        <v>1.1563791140366483E-3</v>
      </c>
      <c r="M12" s="227">
        <f t="shared" si="6"/>
        <v>1.1563791140366483E-3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824.49305488011362</v>
      </c>
      <c r="S12" s="225">
        <f>IF($B$81=0,0,(SUMIF($N$6:$N$28,$U12,L$6:L$28)+SUMIF($N$91:$N$118,$U12,L$91:L$118))*$B$83*$H$84*Poor!$B$81/$B$81)</f>
        <v>824.49305488011362</v>
      </c>
      <c r="T12" s="225">
        <f>IF($B$81=0,0,(SUMIF($N$6:$N$28,$U12,M$6:M$28)+SUMIF($N$91:$N$118,$U12,M$91:M$118))*$B$83*$H$84*Poor!$B$81/$B$81)</f>
        <v>803.18807826043542</v>
      </c>
      <c r="U12" s="226">
        <v>6</v>
      </c>
      <c r="V12" s="56"/>
      <c r="W12" s="117"/>
      <c r="X12" s="118">
        <v>1</v>
      </c>
      <c r="Y12" s="184">
        <f t="shared" si="9"/>
        <v>4.6255164561465932E-3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3.0990960256182176E-3</v>
      </c>
      <c r="AF12" s="122">
        <f>1-SUM(Z12,AB12,AD12)</f>
        <v>0.32999999999999996</v>
      </c>
      <c r="AG12" s="121">
        <f>$M12*AF12*4</f>
        <v>1.5264204305283757E-3</v>
      </c>
      <c r="AH12" s="123">
        <f t="shared" si="12"/>
        <v>1</v>
      </c>
      <c r="AI12" s="184">
        <f t="shared" si="13"/>
        <v>1.1563791140366483E-3</v>
      </c>
      <c r="AJ12" s="120">
        <f t="shared" si="14"/>
        <v>0</v>
      </c>
      <c r="AK12" s="119">
        <f t="shared" si="15"/>
        <v>2.3127582280732966E-3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216">
        <f>IF([1]Summ!C1051="",0,[1]Summ!C1051)</f>
        <v>1.1591723003024372E-2</v>
      </c>
      <c r="C13" s="216">
        <f>IF([1]Summ!D1051="",0,[1]Summ!D1051)</f>
        <v>0</v>
      </c>
      <c r="D13" s="24">
        <f t="shared" si="0"/>
        <v>1.1591723003024372E-2</v>
      </c>
      <c r="E13" s="75">
        <f>Poor!E13</f>
        <v>1</v>
      </c>
      <c r="H13" s="24">
        <f t="shared" si="1"/>
        <v>1</v>
      </c>
      <c r="I13" s="22">
        <f t="shared" si="2"/>
        <v>1.1591723003024372E-2</v>
      </c>
      <c r="J13" s="24">
        <f t="shared" si="3"/>
        <v>1.1591723003024372E-2</v>
      </c>
      <c r="K13" s="22">
        <f t="shared" si="4"/>
        <v>1.1591723003024372E-2</v>
      </c>
      <c r="L13" s="22">
        <f t="shared" si="5"/>
        <v>1.1591723003024372E-2</v>
      </c>
      <c r="M13" s="228">
        <f t="shared" si="6"/>
        <v>1.1591723003024372E-2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17165.714285714286</v>
      </c>
      <c r="S13" s="225">
        <f>IF($B$81=0,0,(SUMIF($N$6:$N$28,$U13,L$6:L$28)+SUMIF($N$91:$N$118,$U13,L$91:L$118))*$B$83*$H$84*Poor!$B$81/$B$81)</f>
        <v>17165.714285714286</v>
      </c>
      <c r="T13" s="225">
        <f>IF($B$81=0,0,(SUMIF($N$6:$N$28,$U13,M$6:M$28)+SUMIF($N$91:$N$118,$U13,M$91:M$118))*$B$83*$H$84*Poor!$B$81/$B$81)</f>
        <v>17165.714285714286</v>
      </c>
      <c r="U13" s="226">
        <v>7</v>
      </c>
      <c r="V13" s="56"/>
      <c r="W13" s="110"/>
      <c r="X13" s="118"/>
      <c r="Y13" s="184">
        <f t="shared" si="9"/>
        <v>4.636689201209749E-2</v>
      </c>
      <c r="Z13" s="156">
        <f>Poor!Z13</f>
        <v>1</v>
      </c>
      <c r="AA13" s="121">
        <f>$M13*Z13*4</f>
        <v>4.636689201209749E-2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1.1591723003024372E-2</v>
      </c>
      <c r="AJ13" s="120">
        <f t="shared" si="14"/>
        <v>2.3183446006048745E-2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216">
        <f>IF([1]Summ!C1052="",0,[1]Summ!C1052)</f>
        <v>1.6972069026863549E-2</v>
      </c>
      <c r="C14" s="216">
        <f>IF([1]Summ!D1052="",0,[1]Summ!D1052)</f>
        <v>0</v>
      </c>
      <c r="D14" s="24">
        <f t="shared" si="0"/>
        <v>1.6972069026863549E-2</v>
      </c>
      <c r="E14" s="75">
        <f>Poor!E14</f>
        <v>1</v>
      </c>
      <c r="F14" s="22"/>
      <c r="H14" s="24">
        <f t="shared" si="1"/>
        <v>1</v>
      </c>
      <c r="I14" s="22">
        <f t="shared" si="2"/>
        <v>1.6972069026863549E-2</v>
      </c>
      <c r="J14" s="24">
        <f>IF(I$32&lt;=1+I131,I14,B14*H14+J$33*(I14-B14*H14))</f>
        <v>1.6972069026863549E-2</v>
      </c>
      <c r="K14" s="22">
        <f t="shared" si="4"/>
        <v>1.6972069026863549E-2</v>
      </c>
      <c r="L14" s="22">
        <f t="shared" si="5"/>
        <v>1.6972069026863549E-2</v>
      </c>
      <c r="M14" s="228">
        <f t="shared" si="6"/>
        <v>1.6972069026863549E-2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IF($B$81=0,0,(SUMIF($N$6:$N$28,$U14,L$6:L$28)+SUMIF($N$91:$N$118,$U14,L$91:L$118))*$B$83*$H$84*Poor!$B$81/$B$81)</f>
        <v>0</v>
      </c>
      <c r="T14" s="225">
        <f>IF($B$81=0,0,(SUMIF($N$6:$N$28,$U14,M$6:M$28)+SUMIF($N$91:$N$118,$U14,M$91:M$118))*$B$83*$H$84*Poor!$B$81/$B$81)</f>
        <v>0</v>
      </c>
      <c r="U14" s="226">
        <v>8</v>
      </c>
      <c r="V14" s="56"/>
      <c r="W14" s="110"/>
      <c r="X14" s="118"/>
      <c r="Y14" s="184">
        <f>M14*4</f>
        <v>6.7888276107454196E-2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6.7888276107454196E-2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1.6972069026863549E-2</v>
      </c>
      <c r="AJ14" s="120">
        <f t="shared" si="14"/>
        <v>3.3944138053727098E-2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5.390849492972781E-2</v>
      </c>
      <c r="C15" s="216">
        <f>IF([1]Summ!D1053="",0,[1]Summ!D1053)</f>
        <v>0</v>
      </c>
      <c r="D15" s="24">
        <f t="shared" si="0"/>
        <v>5.390849492972781E-2</v>
      </c>
      <c r="E15" s="75">
        <f>Poor!E15</f>
        <v>1</v>
      </c>
      <c r="F15" s="22"/>
      <c r="H15" s="24">
        <f t="shared" si="1"/>
        <v>1</v>
      </c>
      <c r="I15" s="22">
        <f t="shared" si="2"/>
        <v>5.390849492972781E-2</v>
      </c>
      <c r="J15" s="24">
        <f t="shared" ref="J15:J25" si="17">IF(I$32&lt;=1+I131,I15,B15*H15+J$33*(I15-B15*H15))</f>
        <v>5.390849492972781E-2</v>
      </c>
      <c r="K15" s="22">
        <f t="shared" si="4"/>
        <v>5.390849492972781E-2</v>
      </c>
      <c r="L15" s="22">
        <f t="shared" si="5"/>
        <v>5.390849492972781E-2</v>
      </c>
      <c r="M15" s="229">
        <f t="shared" si="6"/>
        <v>5.390849492972781E-2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IF($B$81=0,0,(SUMIF($N$6:$N$28,$U15,L$6:L$28)+SUMIF($N$91:$N$118,$U15,L$91:L$118))*$B$83*$H$84*Poor!$B$81/$B$81)</f>
        <v>0</v>
      </c>
      <c r="T15" s="225">
        <f>IF($B$81=0,0,(SUMIF($N$6:$N$28,$U15,M$6:M$28)+SUMIF($N$91:$N$118,$U15,M$91:M$118))*$B$83*$H$84*Poor!$B$81/$B$81)</f>
        <v>0</v>
      </c>
      <c r="U15" s="226">
        <v>9</v>
      </c>
      <c r="V15" s="56"/>
      <c r="W15" s="110"/>
      <c r="X15" s="118"/>
      <c r="Y15" s="184">
        <f t="shared" si="9"/>
        <v>0.21563397971891124</v>
      </c>
      <c r="Z15" s="156">
        <f>Poor!Z15</f>
        <v>0.25</v>
      </c>
      <c r="AA15" s="121">
        <f t="shared" si="16"/>
        <v>5.390849492972781E-2</v>
      </c>
      <c r="AB15" s="156">
        <f>Poor!AB15</f>
        <v>0.25</v>
      </c>
      <c r="AC15" s="121">
        <f t="shared" si="7"/>
        <v>5.390849492972781E-2</v>
      </c>
      <c r="AD15" s="156">
        <f>Poor!AD15</f>
        <v>0.25</v>
      </c>
      <c r="AE15" s="121">
        <f t="shared" si="8"/>
        <v>5.390849492972781E-2</v>
      </c>
      <c r="AF15" s="122">
        <f t="shared" si="10"/>
        <v>0.25</v>
      </c>
      <c r="AG15" s="121">
        <f t="shared" si="11"/>
        <v>5.390849492972781E-2</v>
      </c>
      <c r="AH15" s="123">
        <f t="shared" si="12"/>
        <v>1</v>
      </c>
      <c r="AI15" s="184">
        <f t="shared" si="13"/>
        <v>5.390849492972781E-2</v>
      </c>
      <c r="AJ15" s="120">
        <f t="shared" si="14"/>
        <v>5.390849492972781E-2</v>
      </c>
      <c r="AK15" s="119">
        <f t="shared" si="15"/>
        <v>5.390849492972781E-2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216">
        <f>IF([1]Summ!C1054="",0,[1]Summ!C1054)</f>
        <v>1.1968510941113681E-3</v>
      </c>
      <c r="C16" s="216">
        <f>IF([1]Summ!D1054="",0,[1]Summ!D1054)</f>
        <v>0</v>
      </c>
      <c r="D16" s="24">
        <f t="shared" ref="D16:D25" si="18">(B16+C16)</f>
        <v>1.1968510941113681E-3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1.1968510941113681E-3</v>
      </c>
      <c r="J16" s="24">
        <f t="shared" si="17"/>
        <v>1.1968510941113681E-3</v>
      </c>
      <c r="K16" s="22">
        <f t="shared" ref="K16:K25" si="21">B16</f>
        <v>1.1968510941113681E-3</v>
      </c>
      <c r="L16" s="22">
        <f t="shared" ref="L16:L25" si="22">IF(K16="","",K16*H16)</f>
        <v>1.1968510941113681E-3</v>
      </c>
      <c r="M16" s="229">
        <f t="shared" ref="M16:M25" si="23">J16</f>
        <v>1.1968510941113681E-3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6857.1428571428569</v>
      </c>
      <c r="S16" s="225">
        <f>IF($B$81=0,0,(SUMIF($N$6:$N$28,$U16,L$6:L$28)+SUMIF($N$91:$N$118,$U16,L$91:L$118))*$B$83*$H$84*Poor!$B$81/$B$81)</f>
        <v>6857.1428571428569</v>
      </c>
      <c r="T16" s="225">
        <f>IF($B$81=0,0,(SUMIF($N$6:$N$28,$U16,M$6:M$28)+SUMIF($N$91:$N$118,$U16,M$91:M$118))*$B$83*$H$84*Poor!$B$81/$B$81)</f>
        <v>6763.3066966723363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7.2622842910514149E-4</v>
      </c>
      <c r="C17" s="216">
        <f>IF([1]Summ!D1055="",0,[1]Summ!D1055)</f>
        <v>0</v>
      </c>
      <c r="D17" s="24">
        <f t="shared" si="18"/>
        <v>7.2622842910514149E-4</v>
      </c>
      <c r="E17" s="75">
        <f>Poor!E17</f>
        <v>1</v>
      </c>
      <c r="F17" s="22"/>
      <c r="H17" s="24">
        <f t="shared" si="19"/>
        <v>1</v>
      </c>
      <c r="I17" s="22">
        <f t="shared" si="20"/>
        <v>7.2622842910514149E-4</v>
      </c>
      <c r="J17" s="24">
        <f t="shared" si="17"/>
        <v>7.2622842910514149E-4</v>
      </c>
      <c r="K17" s="22">
        <f t="shared" si="21"/>
        <v>7.2622842910514149E-4</v>
      </c>
      <c r="L17" s="22">
        <f t="shared" si="22"/>
        <v>7.2622842910514149E-4</v>
      </c>
      <c r="M17" s="229">
        <f t="shared" si="23"/>
        <v>7.2622842910514149E-4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IF($B$81=0,0,(SUMIF($N$6:$N$28,$U17,L$6:L$28)+SUMIF($N$91:$N$118,$U17,L$91:L$118))*$B$83*$H$84*Poor!$B$81/$B$81)</f>
        <v>0</v>
      </c>
      <c r="T17" s="225">
        <f>IF($B$81=0,0,(SUMIF($N$6:$N$28,$U17,M$6:M$28)+SUMIF($N$91:$N$118,$U17,M$91:M$118))*$B$83*$H$84*Poor!$B$81/$B$81)</f>
        <v>0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216">
        <f>IF([1]Summ!C1056="",0,[1]Summ!C1056)</f>
        <v>8.9381960505248177E-4</v>
      </c>
      <c r="C18" s="216">
        <f>IF([1]Summ!D1056="",0,[1]Summ!D1056)</f>
        <v>0</v>
      </c>
      <c r="D18" s="24">
        <f t="shared" si="18"/>
        <v>8.9381960505248177E-4</v>
      </c>
      <c r="E18" s="75">
        <f>Poor!E18</f>
        <v>1</v>
      </c>
      <c r="F18" s="22"/>
      <c r="H18" s="24">
        <f t="shared" si="19"/>
        <v>1</v>
      </c>
      <c r="I18" s="22">
        <f t="shared" si="20"/>
        <v>8.9381960505248177E-4</v>
      </c>
      <c r="J18" s="24">
        <f t="shared" si="17"/>
        <v>8.9381960505248177E-4</v>
      </c>
      <c r="K18" s="22">
        <f t="shared" si="21"/>
        <v>8.9381960505248177E-4</v>
      </c>
      <c r="L18" s="22">
        <f t="shared" si="22"/>
        <v>8.9381960505248177E-4</v>
      </c>
      <c r="M18" s="229">
        <f t="shared" si="23"/>
        <v>8.9381960505248177E-4</v>
      </c>
      <c r="N18" s="232">
        <v>1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1264.0607808236907</v>
      </c>
      <c r="S18" s="225">
        <f>IF($B$81=0,0,(SUMIF($N$6:$N$28,$U18,L$6:L$28)+SUMIF($N$91:$N$118,$U18,L$91:L$118))*$B$83*$H$84*Poor!$B$81/$B$81)</f>
        <v>1264.0607808236907</v>
      </c>
      <c r="T18" s="225">
        <f>IF($B$81=0,0,(SUMIF($N$6:$N$28,$U18,M$6:M$28)+SUMIF($N$91:$N$118,$U18,M$91:M$118))*$B$83*$H$84*Poor!$B$81/$B$81)</f>
        <v>1264.0607808236907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216">
        <f>IF([1]Summ!C1057="",0,[1]Summ!C1057)</f>
        <v>5.2457559153175591E-3</v>
      </c>
      <c r="C19" s="216">
        <f>IF([1]Summ!D1057="",0,[1]Summ!D1057)</f>
        <v>-5.2457559153175591E-3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5.604682077506357E-3</v>
      </c>
      <c r="K19" s="22">
        <f t="shared" si="21"/>
        <v>5.2457559153175591E-3</v>
      </c>
      <c r="L19" s="22">
        <f t="shared" si="22"/>
        <v>5.2457559153175591E-3</v>
      </c>
      <c r="M19" s="229">
        <f t="shared" si="23"/>
        <v>5.604682077506357E-3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IF($B$81=0,0,(SUMIF($N$6:$N$28,$U19,L$6:L$28)+SUMIF($N$91:$N$118,$U19,L$91:L$118))*$B$83*$H$84*Poor!$B$81/$B$81)</f>
        <v>0</v>
      </c>
      <c r="T19" s="225">
        <f>IF($B$81=0,0,(SUMIF($N$6:$N$28,$U19,M$6:M$28)+SUMIF($N$91:$N$118,$U19,M$91:M$118))*$B$83*$H$84*Poor!$B$81/$B$81)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216">
        <f>IF([1]Summ!C1058="",0,[1]Summ!C1058)</f>
        <v>1.0807685465219711E-3</v>
      </c>
      <c r="C20" s="216">
        <f>IF([1]Summ!D1058="",0,[1]Summ!D1058)</f>
        <v>2.891923145347803E-2</v>
      </c>
      <c r="D20" s="24">
        <f t="shared" si="18"/>
        <v>0.03</v>
      </c>
      <c r="E20" s="75">
        <f>Poor!E20</f>
        <v>1</v>
      </c>
      <c r="F20" s="22"/>
      <c r="H20" s="24">
        <f t="shared" si="19"/>
        <v>1</v>
      </c>
      <c r="I20" s="22">
        <f t="shared" si="20"/>
        <v>0.03</v>
      </c>
      <c r="J20" s="24">
        <f t="shared" si="17"/>
        <v>-8.9794890175604178E-4</v>
      </c>
      <c r="K20" s="22">
        <f t="shared" si="21"/>
        <v>1.0807685465219711E-3</v>
      </c>
      <c r="L20" s="22">
        <f t="shared" si="22"/>
        <v>1.0807685465219711E-3</v>
      </c>
      <c r="M20" s="229">
        <f t="shared" si="23"/>
        <v>-8.9794890175604178E-4</v>
      </c>
      <c r="N20" s="232">
        <v>6</v>
      </c>
      <c r="O20" s="2"/>
      <c r="P20" s="22"/>
      <c r="Q20" s="59" t="s">
        <v>81</v>
      </c>
      <c r="R20" s="225">
        <f>IF($B$81=0,0,(SUMIF($N$6:$N$28,$U20,K$6:K$28)+SUMIF($N$91:$N$118,$U20,K$91:K$118))*$B$83*$H$84*Poor!$B$81/$B$81)</f>
        <v>13920</v>
      </c>
      <c r="S20" s="225">
        <f>IF($B$81=0,0,(SUMIF($N$6:$N$28,$U20,L$6:L$28)+SUMIF($N$91:$N$118,$U20,L$91:L$118))*$B$83*$H$84*Poor!$B$81/$B$81)</f>
        <v>13920</v>
      </c>
      <c r="T20" s="225">
        <f>IF($B$81=0,0,(SUMIF($N$6:$N$28,$U20,M$6:M$28)+SUMIF($N$91:$N$118,$U20,M$91:M$118))*$B$83*$H$84*Poor!$B$81/$B$81)</f>
        <v>13920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IF($B$81=0,0,(SUMIF($N$6:$N$28,$U21,L$6:L$28)+SUMIF($N$91:$N$118,$U21,L$91:L$118))*$B$83*$H$84*Poor!$B$81/$B$81)</f>
        <v>0</v>
      </c>
      <c r="T21" s="225">
        <f>IF($B$81=0,0,(SUMIF($N$6:$N$28,$U21,M$6:M$28)+SUMIF($N$91:$N$118,$U21,M$91:M$118))*$B$83*$H$84*Poor!$B$81/$B$81)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IF($B$81=0,0,(SUMIF($N$6:$N$28,$U22,L$6:L$28)+SUMIF($N$91:$N$118,$U22,L$91:L$118))*$B$83*$H$84*Poor!$B$81/$B$81)</f>
        <v>0</v>
      </c>
      <c r="T22" s="225">
        <f>IF($B$81=0,0,(SUMIF($N$6:$N$28,$U22,M$6:M$28)+SUMIF($N$91:$N$118,$U22,M$91:M$118))*$B$83*$H$84*Poor!$B$81/$B$81)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2"/>
      <c r="O23" s="2"/>
      <c r="P23" s="22"/>
      <c r="Q23" s="171" t="s">
        <v>100</v>
      </c>
      <c r="R23" s="179">
        <f>SUM(R7:R22)</f>
        <v>43460.936847727884</v>
      </c>
      <c r="S23" s="179">
        <f>SUM(S7:S22)</f>
        <v>43460.936847727884</v>
      </c>
      <c r="T23" s="179">
        <f>SUM(T7:T22)</f>
        <v>43345.795710637685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2"/>
      <c r="O24" s="2"/>
      <c r="P24" s="22"/>
      <c r="Q24" s="59" t="s">
        <v>137</v>
      </c>
      <c r="R24" s="41">
        <f>IF($B$81=0,0,($B$124*$H$124)+1-($D$29*$H$29)-($D$28*$H$28))*$I$83*Poor!$B$81/$B$81</f>
        <v>16327.846678841506</v>
      </c>
      <c r="S24" s="41">
        <f>IF($B$81=0,0,($B$124*($H$124)+1-($D$29*$H$29)-($D$28*$H$28))*$I$83*Poor!$B$81/$B$81)</f>
        <v>16327.846678841506</v>
      </c>
      <c r="T24" s="41">
        <f>IF($B$81=0,0,($B$124*($H$124)+1-($D$29*$H$29)-($D$28*$H$28))*$I$83*Poor!$B$81/$B$81)</f>
        <v>16327.846678841506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2"/>
      <c r="O25" s="2"/>
      <c r="P25" s="22"/>
      <c r="Q25" s="142" t="s">
        <v>138</v>
      </c>
      <c r="R25" s="41">
        <f>IF($B$81=0,0,($B$124*$H$124)+($B$125*$H$125*$H$84)+1-($D$29*$H$29)-($D$28*$H$28))*$I$83*Poor!$B$81/$B$81</f>
        <v>30306.513345508174</v>
      </c>
      <c r="S25" s="41">
        <f>IF($B$81=0,0,($B$124*$H$124)+($B$125*$H$125*$H$84)+1-($D$29*$H$29)-($D$28*$H$28))*$I$83*Poor!$B$81/$B$81</f>
        <v>30306.513345508174</v>
      </c>
      <c r="T25" s="41">
        <f>IF($B$81=0,0,($B$124*$H$124)+($B$125*$H$125*$H$84)+1-($D$29*$H$29)-($D$28*$H$28))*$I$83*Poor!$B$81/$B$81</f>
        <v>30306.513345508174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0.13605442176870747</v>
      </c>
      <c r="C26" s="216">
        <f>IF([1]Summ!D1064="",0,[1]Summ!D1064)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58050.513345508181</v>
      </c>
      <c r="S26" s="41">
        <f>IF($B$81=0,0,($B$124*$H$124)+($B$125*$H$125*$H$84)+($B$126*$H$126*$H$84)+1-($D$29*$H$29)-($D$28*$H$28))*$I$83*Poor!$B$81/$B$81</f>
        <v>58050.513345508181</v>
      </c>
      <c r="T26" s="41">
        <f>IF($B$81=0,0,($B$124*$H$124)+($B$125*$H$125*$H$84)+($B$126*$H$126*$H$84)+1-($D$29*$H$29)-($D$28*$H$28))*$I$83*Poor!$B$81/$B$81</f>
        <v>58050.513345508181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1.5150242305639565E-2</v>
      </c>
      <c r="C27" s="216">
        <f>IF([1]Summ!D1065="",0,[1]Summ!D1065)</f>
        <v>-1.5150242305639565E-2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1.6186855219922365E-2</v>
      </c>
      <c r="K27" s="22">
        <f t="shared" si="4"/>
        <v>1.5150242305639565E-2</v>
      </c>
      <c r="L27" s="22">
        <f t="shared" si="5"/>
        <v>1.5150242305639565E-2</v>
      </c>
      <c r="M27" s="229">
        <f t="shared" si="6"/>
        <v>1.6186855219922365E-2</v>
      </c>
      <c r="N27" s="232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58999.084774079609</v>
      </c>
      <c r="S27" s="41">
        <f>IF($B$81=0,0,($B$124*$H$124)+($B$125*$H$125*$H$84)+($B$126*$H$126*$H$84)+($B$127*$H$127*$H$84)+1-($D$29*$H$29)-($D$28*$H$28))*$I$83*Poor!$B$81/$B$81</f>
        <v>58999.084774079609</v>
      </c>
      <c r="T27" s="41">
        <f>IF($B$81=0,0,($B$124*$H$124)+($B$125*$H$125*$H$84)+($B$126*$H$126*$H$84)+($B$127*$H$127*$H$84)+1-($D$29*$H$29)-($D$28*$H$28))*$I$83*Poor!$B$81/$B$81</f>
        <v>58999.084774079609</v>
      </c>
      <c r="U27" s="56"/>
      <c r="V27" s="56"/>
      <c r="W27" s="110"/>
      <c r="X27" s="118"/>
      <c r="Y27" s="184">
        <f t="shared" si="9"/>
        <v>6.474742087968946E-2</v>
      </c>
      <c r="Z27" s="156">
        <f>Poor!Z27</f>
        <v>0.25</v>
      </c>
      <c r="AA27" s="121">
        <f t="shared" si="16"/>
        <v>1.6186855219922365E-2</v>
      </c>
      <c r="AB27" s="156">
        <f>Poor!AB27</f>
        <v>0.25</v>
      </c>
      <c r="AC27" s="121">
        <f t="shared" si="7"/>
        <v>1.6186855219922365E-2</v>
      </c>
      <c r="AD27" s="156">
        <f>Poor!AD27</f>
        <v>0.25</v>
      </c>
      <c r="AE27" s="121">
        <f t="shared" si="8"/>
        <v>1.6186855219922365E-2</v>
      </c>
      <c r="AF27" s="122">
        <f t="shared" si="10"/>
        <v>0.25</v>
      </c>
      <c r="AG27" s="121">
        <f t="shared" si="11"/>
        <v>1.6186855219922365E-2</v>
      </c>
      <c r="AH27" s="123">
        <f t="shared" si="12"/>
        <v>1</v>
      </c>
      <c r="AI27" s="184">
        <f t="shared" si="13"/>
        <v>1.6186855219922365E-2</v>
      </c>
      <c r="AJ27" s="120">
        <f t="shared" si="14"/>
        <v>1.6186855219922365E-2</v>
      </c>
      <c r="AK27" s="119">
        <f t="shared" si="15"/>
        <v>1.6186855219922365E-2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3.8657697918519834E-2</v>
      </c>
      <c r="C28" s="216">
        <f>IF([1]Summ!D1066="",0,[1]Summ!D1066)</f>
        <v>-3.8657697918519834E-2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4.1302742670303386E-2</v>
      </c>
      <c r="K28" s="22">
        <f t="shared" si="4"/>
        <v>3.8657697918519834E-2</v>
      </c>
      <c r="L28" s="22">
        <f t="shared" si="5"/>
        <v>3.8657697918519834E-2</v>
      </c>
      <c r="M28" s="227">
        <f t="shared" si="6"/>
        <v>4.1302742670303386E-2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0.16521097068121354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8.2605485340606771E-2</v>
      </c>
      <c r="AF28" s="122">
        <f t="shared" si="10"/>
        <v>0.5</v>
      </c>
      <c r="AG28" s="121">
        <f t="shared" si="11"/>
        <v>8.2605485340606771E-2</v>
      </c>
      <c r="AH28" s="123">
        <f t="shared" si="12"/>
        <v>1</v>
      </c>
      <c r="AI28" s="184">
        <f t="shared" si="13"/>
        <v>4.1302742670303386E-2</v>
      </c>
      <c r="AJ28" s="120">
        <f t="shared" si="14"/>
        <v>0</v>
      </c>
      <c r="AK28" s="119">
        <f t="shared" si="15"/>
        <v>8.2605485340606771E-2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0.36482960334460052</v>
      </c>
      <c r="C29" s="216">
        <f>IF([1]Summ!D1067="",0,[1]Summ!D1067)</f>
        <v>0.12191751158749885</v>
      </c>
      <c r="D29" s="24">
        <f>(B29+C29)</f>
        <v>0.48674711493209938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0.48674711493209938</v>
      </c>
      <c r="J29" s="24">
        <f>IF(I$32&lt;=1+I131,I29,B29*H29+J$33*(I29-B29*H29))</f>
        <v>0.35648773894142988</v>
      </c>
      <c r="K29" s="22">
        <f t="shared" si="4"/>
        <v>0.36482960334460052</v>
      </c>
      <c r="L29" s="22">
        <f t="shared" si="5"/>
        <v>0.36482960334460052</v>
      </c>
      <c r="M29" s="227">
        <f t="shared" si="6"/>
        <v>0.35648773894142988</v>
      </c>
      <c r="N29" s="232"/>
      <c r="P29" s="22"/>
      <c r="V29" s="56"/>
      <c r="W29" s="110"/>
      <c r="X29" s="118"/>
      <c r="Y29" s="184">
        <f t="shared" si="9"/>
        <v>1.4259509557657195</v>
      </c>
      <c r="Z29" s="156">
        <f>Poor!Z29</f>
        <v>0.25</v>
      </c>
      <c r="AA29" s="121">
        <f t="shared" si="16"/>
        <v>0.35648773894142988</v>
      </c>
      <c r="AB29" s="156">
        <f>Poor!AB29</f>
        <v>0.25</v>
      </c>
      <c r="AC29" s="121">
        <f t="shared" si="7"/>
        <v>0.35648773894142988</v>
      </c>
      <c r="AD29" s="156">
        <f>Poor!AD29</f>
        <v>0.25</v>
      </c>
      <c r="AE29" s="121">
        <f t="shared" si="8"/>
        <v>0.35648773894142988</v>
      </c>
      <c r="AF29" s="122">
        <f t="shared" si="10"/>
        <v>0.25</v>
      </c>
      <c r="AG29" s="121">
        <f t="shared" si="11"/>
        <v>0.35648773894142988</v>
      </c>
      <c r="AH29" s="123">
        <f t="shared" si="12"/>
        <v>1</v>
      </c>
      <c r="AI29" s="184">
        <f t="shared" si="13"/>
        <v>0.35648773894142988</v>
      </c>
      <c r="AJ29" s="120">
        <f t="shared" si="14"/>
        <v>0.35648773894142988</v>
      </c>
      <c r="AK29" s="119">
        <f t="shared" si="15"/>
        <v>0.35648773894142988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0.41815860523038606</v>
      </c>
      <c r="C30" s="103"/>
      <c r="D30" s="24">
        <f>(D119-B124)</f>
        <v>3.1337286844483612</v>
      </c>
      <c r="E30" s="75">
        <f>Poor!E30</f>
        <v>1</v>
      </c>
      <c r="H30" s="96">
        <f>(E30*F$7/F$9)</f>
        <v>1</v>
      </c>
      <c r="I30" s="29">
        <f>IF(E30&gt;=1,I119-I124,MIN(I119-I124,B30*H30))</f>
        <v>3.1337286844483612</v>
      </c>
      <c r="J30" s="234">
        <f>IF(I$32&lt;=$B$32,I30,$B$32-SUM(J6:J29))</f>
        <v>0.42443860325357941</v>
      </c>
      <c r="K30" s="22">
        <f t="shared" si="4"/>
        <v>0.41815860523038606</v>
      </c>
      <c r="L30" s="22">
        <f>IF(L124=L119,0,IF(K30="",0,(L119-L124)/(B119-B124)*K30))</f>
        <v>0.41815860523038606</v>
      </c>
      <c r="M30" s="175">
        <f t="shared" si="6"/>
        <v>0.42443860325357941</v>
      </c>
      <c r="N30" s="166" t="s">
        <v>86</v>
      </c>
      <c r="O30" s="2"/>
      <c r="P30" s="22"/>
      <c r="Q30" s="56" t="s">
        <v>141</v>
      </c>
      <c r="R30" s="237">
        <f t="shared" ref="R30:T33" si="24">IF(R24&gt;R$23,R24-R$23,0)</f>
        <v>0</v>
      </c>
      <c r="S30" s="237">
        <f t="shared" si="24"/>
        <v>0</v>
      </c>
      <c r="T30" s="237">
        <f t="shared" si="24"/>
        <v>0</v>
      </c>
      <c r="U30" s="56"/>
      <c r="V30" s="56"/>
      <c r="W30" s="110"/>
      <c r="X30" s="118"/>
      <c r="Y30" s="184">
        <f>M30*4</f>
        <v>1.6977544130143176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0.13246226218112342</v>
      </c>
      <c r="AE30" s="188">
        <f>IF(AE79*4/$I$83+SUM(AE6:AE29)&lt;1,AE79*4/$I$83,1-SUM(AE6:AE29))</f>
        <v>0.22488839017586182</v>
      </c>
      <c r="AF30" s="122">
        <f>IF($Y30=0,0,AG30/($Y$30))</f>
        <v>0.19215369449140249</v>
      </c>
      <c r="AG30" s="188">
        <f>IF(AG79*4/$I$83+SUM(AG6:AG29)&lt;1,AG79*4/$I$83,1-SUM(AG6:AG29))</f>
        <v>0.32622978279978354</v>
      </c>
      <c r="AH30" s="123">
        <f t="shared" si="12"/>
        <v>0.32461595667252591</v>
      </c>
      <c r="AI30" s="184">
        <f t="shared" si="13"/>
        <v>0.13777954324391134</v>
      </c>
      <c r="AJ30" s="120">
        <f t="shared" si="14"/>
        <v>0</v>
      </c>
      <c r="AK30" s="119">
        <f t="shared" si="15"/>
        <v>0.27555908648782268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($B$32-SUM(J6:J30))</f>
        <v>0</v>
      </c>
      <c r="K31" s="22" t="str">
        <f t="shared" si="4"/>
        <v/>
      </c>
      <c r="L31" s="22">
        <f>(1-SUM(L6:L30))</f>
        <v>-0.29418269231368743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0</v>
      </c>
      <c r="S31" s="237">
        <f t="shared" si="24"/>
        <v>0</v>
      </c>
      <c r="T31" s="237">
        <f t="shared" si="24"/>
        <v>0</v>
      </c>
      <c r="U31" s="245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1.2941826923136874</v>
      </c>
      <c r="C32" s="77">
        <f>SUM(C6:C31)</f>
        <v>9.178304690149991E-2</v>
      </c>
      <c r="D32" s="24">
        <f>SUM(D6:D30)</f>
        <v>4.1015358184331623</v>
      </c>
      <c r="E32" s="2"/>
      <c r="F32" s="2"/>
      <c r="H32" s="17"/>
      <c r="I32" s="22">
        <f>SUM(I6:I30)</f>
        <v>4.1015358184331623</v>
      </c>
      <c r="J32" s="17"/>
      <c r="L32" s="22">
        <f>SUM(L6:L30)</f>
        <v>1.2941826923136874</v>
      </c>
      <c r="M32" s="23"/>
      <c r="N32" s="56"/>
      <c r="O32" s="2"/>
      <c r="P32" s="22"/>
      <c r="Q32" s="56" t="s">
        <v>143</v>
      </c>
      <c r="R32" s="237">
        <f t="shared" si="24"/>
        <v>14589.576497780297</v>
      </c>
      <c r="S32" s="237">
        <f t="shared" si="24"/>
        <v>14589.576497780297</v>
      </c>
      <c r="T32" s="237">
        <f t="shared" si="24"/>
        <v>14704.717634870496</v>
      </c>
      <c r="U32" s="56"/>
      <c r="V32" s="56"/>
      <c r="W32" s="110"/>
      <c r="X32" s="118"/>
      <c r="Y32" s="115">
        <f>SUM(Y6:Y31)</f>
        <v>5.1466362400386725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-6.8422200343088241E-2</v>
      </c>
      <c r="K33" s="14"/>
      <c r="L33" s="11"/>
      <c r="M33" s="30"/>
      <c r="N33" s="168" t="s">
        <v>87</v>
      </c>
      <c r="O33" s="2"/>
      <c r="P33" s="2"/>
      <c r="Q33" s="59" t="s">
        <v>144</v>
      </c>
      <c r="R33" s="237">
        <f t="shared" si="24"/>
        <v>15538.147926351725</v>
      </c>
      <c r="S33" s="237">
        <f t="shared" si="24"/>
        <v>15538.147926351725</v>
      </c>
      <c r="T33" s="237">
        <f t="shared" si="24"/>
        <v>15653.289063441924</v>
      </c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 t="s">
        <v>145</v>
      </c>
      <c r="R36" s="2"/>
      <c r="S36" s="2"/>
      <c r="T36" s="221">
        <f>T31/I83</f>
        <v>0</v>
      </c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7">
        <f>IF([1]Summ!C1074="",0,[1]Summ!C1074)</f>
        <v>200</v>
      </c>
      <c r="C39" s="217">
        <f>IF([1]Summ!D1074="",0,[1]Summ!D1074)</f>
        <v>0</v>
      </c>
      <c r="D39" s="38">
        <f t="shared" si="25"/>
        <v>200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200</v>
      </c>
      <c r="J39" s="38">
        <f t="shared" si="32"/>
        <v>200</v>
      </c>
      <c r="K39" s="40">
        <f t="shared" si="33"/>
        <v>5.8292043136111919E-3</v>
      </c>
      <c r="L39" s="22">
        <f t="shared" si="34"/>
        <v>5.8292043136111919E-3</v>
      </c>
      <c r="M39" s="24">
        <f t="shared" si="35"/>
        <v>5.8292043136111919E-3</v>
      </c>
      <c r="N39" s="2"/>
      <c r="O39" s="2"/>
      <c r="P39" s="2"/>
      <c r="V39" s="56"/>
      <c r="W39" s="115"/>
      <c r="X39" s="118"/>
      <c r="Y39" s="110"/>
      <c r="Z39" s="122">
        <f>Z8</f>
        <v>0.44068785602155042</v>
      </c>
      <c r="AA39" s="147">
        <f t="shared" ref="AA39:AA64" si="40">$J39*Z39</f>
        <v>88.137571204310078</v>
      </c>
      <c r="AB39" s="122">
        <f>AB8</f>
        <v>0.41643128462979795</v>
      </c>
      <c r="AC39" s="147">
        <f t="shared" ref="AC39:AC64" si="41">$J39*AB39</f>
        <v>83.286256925959592</v>
      </c>
      <c r="AD39" s="122">
        <f>AD8</f>
        <v>0.14288085934865163</v>
      </c>
      <c r="AE39" s="147">
        <f t="shared" ref="AE39:AE64" si="42">$J39*AD39</f>
        <v>28.576171869730327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200</v>
      </c>
      <c r="AJ39" s="148">
        <f t="shared" si="38"/>
        <v>171.42382813026967</v>
      </c>
      <c r="AK39" s="147">
        <f t="shared" si="39"/>
        <v>28.576171869730327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0.44068785602155053</v>
      </c>
      <c r="AA40" s="147">
        <f t="shared" si="40"/>
        <v>0</v>
      </c>
      <c r="AB40" s="122">
        <f>AB9</f>
        <v>0.41643128462979795</v>
      </c>
      <c r="AC40" s="147">
        <f t="shared" si="41"/>
        <v>0</v>
      </c>
      <c r="AD40" s="122">
        <f>AD9</f>
        <v>0.14288085934865155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Sorghum: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0.44068785602155047</v>
      </c>
      <c r="AA41" s="147">
        <f t="shared" si="40"/>
        <v>0</v>
      </c>
      <c r="AB41" s="122">
        <f>AB11</f>
        <v>0.41643128462979795</v>
      </c>
      <c r="AC41" s="147">
        <f t="shared" si="41"/>
        <v>0</v>
      </c>
      <c r="AD41" s="122">
        <f>AD11</f>
        <v>0.14288085934865155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no. local meas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no. local meas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3"/>
      <c r="S44" s="223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Groundnuts (dry): no. local meas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type (green vegetables)Cabbage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cashcrop: kg produced (Tomato)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kg produced (Onions)</v>
      </c>
      <c r="B50" s="217">
        <f>IF([1]Summ!C1085="",0,[1]Summ!C1085)</f>
        <v>240</v>
      </c>
      <c r="C50" s="217">
        <f>IF([1]Summ!D1085="",0,[1]Summ!D1085)</f>
        <v>0</v>
      </c>
      <c r="D50" s="38">
        <f t="shared" si="25"/>
        <v>240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240</v>
      </c>
      <c r="J50" s="38">
        <f t="shared" si="32"/>
        <v>240</v>
      </c>
      <c r="K50" s="40">
        <f t="shared" si="33"/>
        <v>6.9950451763334306E-3</v>
      </c>
      <c r="L50" s="22">
        <f t="shared" si="34"/>
        <v>6.9950451763334306E-3</v>
      </c>
      <c r="M50" s="24">
        <f t="shared" si="35"/>
        <v>6.9950451763334306E-3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60</v>
      </c>
      <c r="AB50" s="156">
        <f>Poor!AB55</f>
        <v>0.25</v>
      </c>
      <c r="AC50" s="147">
        <f t="shared" si="41"/>
        <v>60</v>
      </c>
      <c r="AD50" s="156">
        <f>Poor!AD55</f>
        <v>0.25</v>
      </c>
      <c r="AE50" s="147">
        <f t="shared" si="42"/>
        <v>60</v>
      </c>
      <c r="AF50" s="122">
        <f t="shared" si="29"/>
        <v>0.25</v>
      </c>
      <c r="AG50" s="147">
        <f t="shared" si="36"/>
        <v>60</v>
      </c>
      <c r="AH50" s="123">
        <f t="shared" si="37"/>
        <v>1</v>
      </c>
      <c r="AI50" s="112">
        <f t="shared" si="37"/>
        <v>240</v>
      </c>
      <c r="AJ50" s="148">
        <f t="shared" si="38"/>
        <v>120</v>
      </c>
      <c r="AK50" s="147">
        <f t="shared" si="39"/>
        <v>120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cashcrop: kg produced (Amadumbe)</v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Sugercane: MT sold</v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7">
        <f>IF([1]Summ!C1088="",0,[1]Summ!C1088)</f>
        <v>670</v>
      </c>
      <c r="C53" s="217">
        <f>IF([1]Summ!D1088="",0,[1]Summ!D1088)</f>
        <v>80</v>
      </c>
      <c r="D53" s="38">
        <f t="shared" si="25"/>
        <v>750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750</v>
      </c>
      <c r="J53" s="38">
        <f t="shared" si="32"/>
        <v>664.52622397255288</v>
      </c>
      <c r="K53" s="40">
        <f t="shared" si="33"/>
        <v>1.9527834450597494E-2</v>
      </c>
      <c r="L53" s="22">
        <f t="shared" si="34"/>
        <v>1.9527834450597494E-2</v>
      </c>
      <c r="M53" s="24">
        <f t="shared" si="35"/>
        <v>1.936829565644281E-2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cash income -- see Data2</v>
      </c>
      <c r="B54" s="217">
        <f>IF([1]Summ!C1089="",0,[1]Summ!C1089)</f>
        <v>6300</v>
      </c>
      <c r="C54" s="217">
        <f>IF([1]Summ!D1089="",0,[1]Summ!D1089)</f>
        <v>0</v>
      </c>
      <c r="D54" s="38">
        <f t="shared" si="25"/>
        <v>6300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6300</v>
      </c>
      <c r="J54" s="38">
        <f t="shared" si="32"/>
        <v>6300</v>
      </c>
      <c r="K54" s="40">
        <f t="shared" si="33"/>
        <v>0.18361993587875255</v>
      </c>
      <c r="L54" s="22">
        <f t="shared" si="34"/>
        <v>0.18361993587875255</v>
      </c>
      <c r="M54" s="24">
        <f t="shared" si="35"/>
        <v>0.18361993587875255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cash income -- see Data2</v>
      </c>
      <c r="B55" s="217">
        <f>IF([1]Summ!C1090="",0,[1]Summ!C1090)</f>
        <v>6720</v>
      </c>
      <c r="C55" s="217">
        <f>IF([1]Summ!D1090="",0,[1]Summ!D1090)</f>
        <v>0</v>
      </c>
      <c r="D55" s="38">
        <f t="shared" si="25"/>
        <v>6720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6720</v>
      </c>
      <c r="J55" s="38">
        <f t="shared" si="32"/>
        <v>6720</v>
      </c>
      <c r="K55" s="40">
        <f t="shared" si="33"/>
        <v>0.19586126493733605</v>
      </c>
      <c r="L55" s="22">
        <f t="shared" si="34"/>
        <v>0.19586126493733605</v>
      </c>
      <c r="M55" s="24">
        <f t="shared" si="35"/>
        <v>0.19586126493733605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work cash income -- see Data2</v>
      </c>
      <c r="B56" s="217">
        <f>IF([1]Summ!C1091="",0,[1]Summ!C1091)</f>
        <v>2000</v>
      </c>
      <c r="C56" s="217">
        <f>IF([1]Summ!D1091="",0,[1]Summ!D1091)</f>
        <v>0</v>
      </c>
      <c r="D56" s="38">
        <f t="shared" si="25"/>
        <v>2000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2000</v>
      </c>
      <c r="J56" s="38">
        <f t="shared" si="32"/>
        <v>2000</v>
      </c>
      <c r="K56" s="40">
        <f t="shared" si="33"/>
        <v>5.8292043136111922E-2</v>
      </c>
      <c r="L56" s="22">
        <f t="shared" si="34"/>
        <v>5.8292043136111922E-2</v>
      </c>
      <c r="M56" s="24">
        <f t="shared" si="35"/>
        <v>5.8292043136111922E-2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Formal Employment (conservancies, etc.)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Self-employment -- see Data2</v>
      </c>
      <c r="B58" s="217">
        <f>IF([1]Summ!C1093="",0,[1]Summ!C1093)</f>
        <v>6000</v>
      </c>
      <c r="C58" s="217">
        <f>IF([1]Summ!D1093="",0,[1]Summ!D1093)</f>
        <v>1200</v>
      </c>
      <c r="D58" s="38">
        <f t="shared" si="25"/>
        <v>7200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7200</v>
      </c>
      <c r="J58" s="38">
        <f t="shared" si="32"/>
        <v>5917.8933595882945</v>
      </c>
      <c r="K58" s="40">
        <f t="shared" si="33"/>
        <v>0.17487612940833577</v>
      </c>
      <c r="L58" s="22">
        <f t="shared" si="34"/>
        <v>0.17487612940833577</v>
      </c>
      <c r="M58" s="24">
        <f t="shared" si="35"/>
        <v>0.17248304749601559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1479.4733398970736</v>
      </c>
      <c r="AB58" s="156">
        <f>Poor!AB58</f>
        <v>0.25</v>
      </c>
      <c r="AC58" s="147">
        <f t="shared" si="41"/>
        <v>1479.4733398970736</v>
      </c>
      <c r="AD58" s="156">
        <f>Poor!AD58</f>
        <v>0.25</v>
      </c>
      <c r="AE58" s="147">
        <f t="shared" si="42"/>
        <v>1479.4733398970736</v>
      </c>
      <c r="AF58" s="122">
        <f t="shared" si="29"/>
        <v>0.25</v>
      </c>
      <c r="AG58" s="147">
        <f t="shared" si="36"/>
        <v>1479.4733398970736</v>
      </c>
      <c r="AH58" s="123">
        <f t="shared" si="37"/>
        <v>1</v>
      </c>
      <c r="AI58" s="112">
        <f t="shared" si="37"/>
        <v>5917.8933595882945</v>
      </c>
      <c r="AJ58" s="148">
        <f t="shared" si="38"/>
        <v>2958.9466797941473</v>
      </c>
      <c r="AK58" s="147">
        <f t="shared" si="39"/>
        <v>2958.9466797941473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Small business -- see Data2</v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Social development -- see Data2</v>
      </c>
      <c r="B60" s="217">
        <f>IF([1]Summ!C1095="",0,[1]Summ!C1095)</f>
        <v>12180</v>
      </c>
      <c r="C60" s="217">
        <f>IF([1]Summ!D1095="",0,[1]Summ!D1095)</f>
        <v>0</v>
      </c>
      <c r="D60" s="38">
        <f t="shared" si="25"/>
        <v>12180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12180</v>
      </c>
      <c r="J60" s="38">
        <f t="shared" si="32"/>
        <v>12180</v>
      </c>
      <c r="K60" s="40">
        <f t="shared" si="33"/>
        <v>0.35499854269892162</v>
      </c>
      <c r="L60" s="22">
        <f t="shared" si="34"/>
        <v>0.35499854269892162</v>
      </c>
      <c r="M60" s="24">
        <f t="shared" si="35"/>
        <v>0.35499854269892162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3045</v>
      </c>
      <c r="AB60" s="156">
        <f>Poor!AB60</f>
        <v>0.25</v>
      </c>
      <c r="AC60" s="147">
        <f t="shared" si="41"/>
        <v>3045</v>
      </c>
      <c r="AD60" s="156">
        <f>Poor!AD60</f>
        <v>0.25</v>
      </c>
      <c r="AE60" s="147">
        <f t="shared" si="42"/>
        <v>3045</v>
      </c>
      <c r="AF60" s="122">
        <f t="shared" si="29"/>
        <v>0.25</v>
      </c>
      <c r="AG60" s="147">
        <f t="shared" si="36"/>
        <v>3045</v>
      </c>
      <c r="AH60" s="123">
        <f t="shared" si="43"/>
        <v>1</v>
      </c>
      <c r="AI60" s="112">
        <f t="shared" si="43"/>
        <v>12180</v>
      </c>
      <c r="AJ60" s="148">
        <f t="shared" si="38"/>
        <v>6090</v>
      </c>
      <c r="AK60" s="147">
        <f t="shared" si="39"/>
        <v>6090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34310</v>
      </c>
      <c r="C65" s="39">
        <f>SUM(C37:C64)</f>
        <v>1280</v>
      </c>
      <c r="D65" s="42">
        <f>SUM(D37:D64)</f>
        <v>35590</v>
      </c>
      <c r="E65" s="32"/>
      <c r="F65" s="32"/>
      <c r="G65" s="32"/>
      <c r="H65" s="31"/>
      <c r="I65" s="39">
        <f>SUM(I37:I64)</f>
        <v>35590</v>
      </c>
      <c r="J65" s="39">
        <f>SUM(J37:J64)</f>
        <v>34222.419583560848</v>
      </c>
      <c r="K65" s="40">
        <f>SUM(K37:K64)</f>
        <v>1</v>
      </c>
      <c r="L65" s="22">
        <f>SUM(L37:L64)</f>
        <v>1</v>
      </c>
      <c r="M65" s="24">
        <f>SUM(M37:M64)</f>
        <v>0.99744737929352523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4672.6109111013839</v>
      </c>
      <c r="AB65" s="137"/>
      <c r="AC65" s="153">
        <f>SUM(AC37:AC64)</f>
        <v>4667.7595968230335</v>
      </c>
      <c r="AD65" s="137"/>
      <c r="AE65" s="153">
        <f>SUM(AE37:AE64)</f>
        <v>4613.0495117668042</v>
      </c>
      <c r="AF65" s="137"/>
      <c r="AG65" s="153">
        <f>SUM(AG37:AG64)</f>
        <v>4584.4733398970739</v>
      </c>
      <c r="AH65" s="137"/>
      <c r="AI65" s="153">
        <f>SUM(AI37:AI64)</f>
        <v>18537.893359588295</v>
      </c>
      <c r="AJ65" s="153">
        <f>SUM(AJ37:AJ64)</f>
        <v>9340.3705079244173</v>
      </c>
      <c r="AK65" s="153">
        <f>SUM(AK37:AK64)</f>
        <v>9197.5228516638781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10114.381187135994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10114.381187135994</v>
      </c>
      <c r="J70" s="51">
        <f t="shared" ref="J70:J77" si="44">J124*I$83</f>
        <v>10114.381187135994</v>
      </c>
      <c r="K70" s="40">
        <f>B70/B$76</f>
        <v>0.29479397222780512</v>
      </c>
      <c r="L70" s="22">
        <f t="shared" ref="L70:L74" si="45">(L124*G$37*F$9/F$7)/B$130</f>
        <v>0.29479397222780512</v>
      </c>
      <c r="M70" s="24">
        <f>J70/B$76</f>
        <v>0.29479397222780512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2528.5952967839985</v>
      </c>
      <c r="AB70" s="156">
        <f>Poor!AB70</f>
        <v>0.25</v>
      </c>
      <c r="AC70" s="147">
        <f>$J70*AB70</f>
        <v>2528.5952967839985</v>
      </c>
      <c r="AD70" s="156">
        <f>Poor!AD70</f>
        <v>0.25</v>
      </c>
      <c r="AE70" s="147">
        <f>$J70*AD70</f>
        <v>2528.5952967839985</v>
      </c>
      <c r="AF70" s="156">
        <f>Poor!AF70</f>
        <v>0.25</v>
      </c>
      <c r="AG70" s="147">
        <f>$J70*AF70</f>
        <v>2528.5952967839985</v>
      </c>
      <c r="AH70" s="155">
        <f>SUM(Z70,AB70,AD70,AF70)</f>
        <v>1</v>
      </c>
      <c r="AI70" s="147">
        <f>SUM(AA70,AC70,AE70,AG70)</f>
        <v>10114.381187135994</v>
      </c>
      <c r="AJ70" s="148">
        <f>(AA70+AC70)</f>
        <v>5057.190593567997</v>
      </c>
      <c r="AK70" s="147">
        <f>(AE70+AG70)</f>
        <v>5057.190593567997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12231.333333333334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12231.333333333334</v>
      </c>
      <c r="J71" s="51">
        <f t="shared" si="44"/>
        <v>12231.333333333334</v>
      </c>
      <c r="K71" s="40">
        <f t="shared" ref="K71:K72" si="47">B71/B$76</f>
        <v>0.35649470513941517</v>
      </c>
      <c r="L71" s="22">
        <f t="shared" si="45"/>
        <v>0.35649470513941517</v>
      </c>
      <c r="M71" s="24">
        <f t="shared" ref="M71:M72" si="48">J71/B$76</f>
        <v>0.35649470513941517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8426.2353017452133</v>
      </c>
      <c r="K72" s="40">
        <f t="shared" si="47"/>
        <v>0.70754881958612648</v>
      </c>
      <c r="L72" s="22">
        <f t="shared" si="45"/>
        <v>0.24963185383109981</v>
      </c>
      <c r="M72" s="24">
        <f t="shared" si="48"/>
        <v>0.24559123584218051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830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2.4191197901486446E-2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74.7</v>
      </c>
      <c r="AB73" s="156">
        <f>Poor!AB73</f>
        <v>0.09</v>
      </c>
      <c r="AC73" s="147">
        <f>$H$73*$B$73*AB73</f>
        <v>74.7</v>
      </c>
      <c r="AD73" s="156">
        <f>Poor!AD73</f>
        <v>0.23</v>
      </c>
      <c r="AE73" s="147">
        <f>$H$73*$B$73*AD73</f>
        <v>190.9</v>
      </c>
      <c r="AF73" s="156">
        <f>Poor!AF73</f>
        <v>0.59</v>
      </c>
      <c r="AG73" s="147">
        <f>$H$73*$B$73*AF73</f>
        <v>489.7</v>
      </c>
      <c r="AH73" s="155">
        <f>SUM(Z73,AB73,AD73,AF73)</f>
        <v>1</v>
      </c>
      <c r="AI73" s="147">
        <f>SUM(AA73,AC73,AE73,AG73)</f>
        <v>830</v>
      </c>
      <c r="AJ73" s="148">
        <f>(AA73+AC73)</f>
        <v>149.4</v>
      </c>
      <c r="AK73" s="147">
        <f>(AE73+AG73)</f>
        <v>680.6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3399.4165745856358</v>
      </c>
      <c r="C74" s="39"/>
      <c r="D74" s="38"/>
      <c r="E74" s="32"/>
      <c r="F74" s="32"/>
      <c r="G74" s="32"/>
      <c r="H74" s="31"/>
      <c r="I74" s="39">
        <f>I128*I$83</f>
        <v>25475.61881286401</v>
      </c>
      <c r="J74" s="51">
        <f t="shared" si="44"/>
        <v>3450.4697613463063</v>
      </c>
      <c r="K74" s="40">
        <f>B74/B$76</f>
        <v>9.9079468801679851E-2</v>
      </c>
      <c r="L74" s="22">
        <f t="shared" si="45"/>
        <v>9.9079468801679851E-2</v>
      </c>
      <c r="M74" s="24">
        <f>J74/B$76</f>
        <v>0.10056746608412434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457.05703017549274</v>
      </c>
      <c r="AF74" s="156"/>
      <c r="AG74" s="147">
        <f>AG30*$I$83/4</f>
        <v>663.02051237356056</v>
      </c>
      <c r="AH74" s="155"/>
      <c r="AI74" s="147">
        <f>SUM(AA74,AC74,AE74,AG74)</f>
        <v>1120.0775425490533</v>
      </c>
      <c r="AJ74" s="148">
        <f>(AA74+AC74)</f>
        <v>0</v>
      </c>
      <c r="AK74" s="147">
        <f>(AE74+AG74)</f>
        <v>1120.0775425490533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3536.8731450569003</v>
      </c>
      <c r="AB75" s="158"/>
      <c r="AC75" s="149">
        <f>AA75+AC65-SUM(AC70,AC74)</f>
        <v>5676.0374450959353</v>
      </c>
      <c r="AD75" s="158"/>
      <c r="AE75" s="149">
        <f>AC75+AE65-SUM(AE70,AE74)</f>
        <v>7303.4346299032477</v>
      </c>
      <c r="AF75" s="158"/>
      <c r="AG75" s="149">
        <f>IF(SUM(AG6:AG29)+((AG65-AG70-$J$75)*4/I$83)&lt;1,0,AG65-AG70-$J$75-(1-SUM(AG6:AG29))*I$83/4)</f>
        <v>1392.8575307395149</v>
      </c>
      <c r="AH75" s="134"/>
      <c r="AI75" s="149">
        <f>AI76-SUM(AI70,AI74)</f>
        <v>7303.4346299032477</v>
      </c>
      <c r="AJ75" s="151">
        <f>AJ76-SUM(AJ70,AJ74)</f>
        <v>4283.1799143564203</v>
      </c>
      <c r="AK75" s="149">
        <f>AJ75+AK76-SUM(AK70,AK74)</f>
        <v>7303.4346299032477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34310</v>
      </c>
      <c r="C76" s="39"/>
      <c r="D76" s="38"/>
      <c r="E76" s="32"/>
      <c r="F76" s="32"/>
      <c r="G76" s="32"/>
      <c r="H76" s="31"/>
      <c r="I76" s="39">
        <f>I130*I$83</f>
        <v>35590</v>
      </c>
      <c r="J76" s="51">
        <f t="shared" si="44"/>
        <v>34222.419583560848</v>
      </c>
      <c r="K76" s="40">
        <f>SUM(K70:K75)</f>
        <v>1.482108163656513</v>
      </c>
      <c r="L76" s="22">
        <f>SUM(L70:L75)</f>
        <v>1</v>
      </c>
      <c r="M76" s="24">
        <f>SUM(M70:M75)</f>
        <v>0.99744737929352512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4672.6109111013839</v>
      </c>
      <c r="AB76" s="137"/>
      <c r="AC76" s="153">
        <f>AC65</f>
        <v>4667.7595968230335</v>
      </c>
      <c r="AD76" s="137"/>
      <c r="AE76" s="153">
        <f>AE65</f>
        <v>4613.0495117668042</v>
      </c>
      <c r="AF76" s="137"/>
      <c r="AG76" s="153">
        <f>AG65</f>
        <v>4584.4733398970739</v>
      </c>
      <c r="AH76" s="137"/>
      <c r="AI76" s="153">
        <f>SUM(AA76,AC76,AE76,AG76)</f>
        <v>18537.893359588295</v>
      </c>
      <c r="AJ76" s="154">
        <f>SUM(AA76,AC76)</f>
        <v>9340.3705079244173</v>
      </c>
      <c r="AK76" s="154">
        <f>SUM(AE76,AG76)</f>
        <v>9197.5228516638781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12231.333333333332</v>
      </c>
      <c r="J77" s="100">
        <f t="shared" si="44"/>
        <v>0</v>
      </c>
      <c r="K77" s="40"/>
      <c r="L77" s="22">
        <f>-(L131*G$37*F$9/F$7)/B$130</f>
        <v>-0.10686285130831531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1392.8575307395149</v>
      </c>
      <c r="AB78" s="112"/>
      <c r="AC78" s="112">
        <f>IF(AA75&lt;0,0,AA75)</f>
        <v>3536.8731450569003</v>
      </c>
      <c r="AD78" s="112"/>
      <c r="AE78" s="112">
        <f>AC75</f>
        <v>5676.0374450959353</v>
      </c>
      <c r="AF78" s="112"/>
      <c r="AG78" s="112">
        <f>AE75</f>
        <v>7303.4346299032477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3536.8731450569003</v>
      </c>
      <c r="AB79" s="112"/>
      <c r="AC79" s="112">
        <f>AA79-AA74+AC65-AC70</f>
        <v>5676.0374450959353</v>
      </c>
      <c r="AD79" s="112"/>
      <c r="AE79" s="112">
        <f>AC79-AC74+AE65-AE70</f>
        <v>7760.4916600787401</v>
      </c>
      <c r="AF79" s="112"/>
      <c r="AG79" s="112">
        <f>AE79-AE74+AG65-AG70</f>
        <v>9359.312673016324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5.48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8129.4908966723624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8129.4908966723624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2032.3727241680906</v>
      </c>
      <c r="AB83" s="112"/>
      <c r="AC83" s="165">
        <f>$I$83*AB82/4</f>
        <v>2032.3727241680906</v>
      </c>
      <c r="AD83" s="112"/>
      <c r="AE83" s="165">
        <f>$I$83*AD82/4</f>
        <v>2032.3727241680906</v>
      </c>
      <c r="AF83" s="112"/>
      <c r="AG83" s="165">
        <f>$I$83*AF82/4</f>
        <v>2032.3727241680906</v>
      </c>
      <c r="AH83" s="165">
        <f>SUM(AA83,AC83,AE83,AG83)</f>
        <v>8129.4908966723624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14286.865843986317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14286.865843986317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30">
        <f t="shared" si="49"/>
        <v>0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30">
        <f t="shared" si="49"/>
        <v>0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2.4601786574589293E-2</v>
      </c>
      <c r="C93" s="75">
        <f t="shared" si="51"/>
        <v>0</v>
      </c>
      <c r="D93" s="24">
        <f t="shared" si="52"/>
        <v>2.4601786574589293E-2</v>
      </c>
      <c r="H93" s="24">
        <f t="shared" si="53"/>
        <v>1</v>
      </c>
      <c r="I93" s="22">
        <f t="shared" si="54"/>
        <v>2.4601786574589293E-2</v>
      </c>
      <c r="J93" s="24">
        <f t="shared" si="55"/>
        <v>2.4601786574589293E-2</v>
      </c>
      <c r="K93" s="22">
        <f t="shared" si="56"/>
        <v>2.4601786574589293E-2</v>
      </c>
      <c r="L93" s="22">
        <f t="shared" si="57"/>
        <v>2.4601786574589293E-2</v>
      </c>
      <c r="M93" s="230">
        <f t="shared" si="49"/>
        <v>2.4601786574589293E-2</v>
      </c>
      <c r="N93" s="232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Sorghum: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31">
        <f t="shared" si="49"/>
        <v>0</v>
      </c>
      <c r="N98" s="232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Groundnuts (dry): no. local meas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1">
        <f t="shared" si="49"/>
        <v>0</v>
      </c>
      <c r="N99" s="232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type (green vegetables)Cabbage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0">
        <f t="shared" si="49"/>
        <v>0</v>
      </c>
      <c r="N101" s="232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31">
        <f t="shared" si="49"/>
        <v>0</v>
      </c>
      <c r="N102" s="232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cashcrop: kg produced (Tomato)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1">
        <f t="shared" si="49"/>
        <v>0</v>
      </c>
      <c r="N103" s="232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kg produced (Onions)</v>
      </c>
      <c r="B104" s="75">
        <f t="shared" si="51"/>
        <v>2.9522143889507153E-2</v>
      </c>
      <c r="C104" s="75">
        <f t="shared" si="51"/>
        <v>0</v>
      </c>
      <c r="D104" s="24">
        <f t="shared" si="52"/>
        <v>2.9522143889507153E-2</v>
      </c>
      <c r="H104" s="24">
        <f t="shared" si="53"/>
        <v>1</v>
      </c>
      <c r="I104" s="22">
        <f t="shared" si="54"/>
        <v>2.9522143889507153E-2</v>
      </c>
      <c r="J104" s="24">
        <f>IF(I$32&lt;=1+I131,I104,L104+J$33*(I104-L104))</f>
        <v>2.9522143889507153E-2</v>
      </c>
      <c r="K104" s="22">
        <f t="shared" si="56"/>
        <v>2.9522143889507153E-2</v>
      </c>
      <c r="L104" s="22">
        <f t="shared" si="57"/>
        <v>2.9522143889507153E-2</v>
      </c>
      <c r="M104" s="231">
        <f t="shared" si="49"/>
        <v>2.9522143889507153E-2</v>
      </c>
      <c r="N104" s="232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cashcrop: kg produced (Amadumbe)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Sugercane: MT sold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8.2415985024874128E-2</v>
      </c>
      <c r="C107" s="75">
        <f t="shared" si="51"/>
        <v>9.840714629835717E-3</v>
      </c>
      <c r="D107" s="24">
        <f t="shared" ref="D107:D118" si="59">(B107+C107)</f>
        <v>9.2256699654709839E-2</v>
      </c>
      <c r="H107" s="24">
        <f t="shared" ref="H107:H118" si="60">(E53*F53/G53*F$7/F$9)</f>
        <v>1</v>
      </c>
      <c r="I107" s="22">
        <f t="shared" ref="I107:I118" si="61">(D107*H107)</f>
        <v>9.2256699654709839E-2</v>
      </c>
      <c r="J107" s="24">
        <f t="shared" ref="J107:J118" si="62">IF(I$32&lt;=1+I133,I107,L107+J$33*(I107-L107))</f>
        <v>8.174266167695235E-2</v>
      </c>
      <c r="K107" s="22">
        <f t="shared" ref="K107:K118" si="63">(B107)</f>
        <v>8.2415985024874128E-2</v>
      </c>
      <c r="L107" s="22">
        <f t="shared" ref="L107:L118" si="64">(K107*H107)</f>
        <v>8.2415985024874128E-2</v>
      </c>
      <c r="M107" s="231">
        <f t="shared" ref="M107:M118" si="65">(J107)</f>
        <v>8.174266167695235E-2</v>
      </c>
      <c r="N107" s="232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cash income -- see Data2</v>
      </c>
      <c r="B108" s="75">
        <f t="shared" si="51"/>
        <v>0.77495627709956272</v>
      </c>
      <c r="C108" s="75">
        <f t="shared" si="51"/>
        <v>0</v>
      </c>
      <c r="D108" s="24">
        <f t="shared" si="59"/>
        <v>0.77495627709956272</v>
      </c>
      <c r="H108" s="24">
        <f t="shared" si="60"/>
        <v>1</v>
      </c>
      <c r="I108" s="22">
        <f t="shared" si="61"/>
        <v>0.77495627709956272</v>
      </c>
      <c r="J108" s="24">
        <f t="shared" si="62"/>
        <v>0.77495627709956272</v>
      </c>
      <c r="K108" s="22">
        <f t="shared" si="63"/>
        <v>0.77495627709956272</v>
      </c>
      <c r="L108" s="22">
        <f t="shared" si="64"/>
        <v>0.77495627709956272</v>
      </c>
      <c r="M108" s="231">
        <f t="shared" si="65"/>
        <v>0.77495627709956272</v>
      </c>
      <c r="N108" s="232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cash income -- see Data2</v>
      </c>
      <c r="B109" s="75">
        <f t="shared" si="51"/>
        <v>0.82662002890620023</v>
      </c>
      <c r="C109" s="75">
        <f t="shared" si="51"/>
        <v>0</v>
      </c>
      <c r="D109" s="24">
        <f t="shared" si="59"/>
        <v>0.82662002890620023</v>
      </c>
      <c r="H109" s="24">
        <f t="shared" si="60"/>
        <v>1</v>
      </c>
      <c r="I109" s="22">
        <f t="shared" si="61"/>
        <v>0.82662002890620023</v>
      </c>
      <c r="J109" s="24">
        <f t="shared" si="62"/>
        <v>0.82662002890620023</v>
      </c>
      <c r="K109" s="22">
        <f t="shared" si="63"/>
        <v>0.82662002890620023</v>
      </c>
      <c r="L109" s="22">
        <f t="shared" si="64"/>
        <v>0.82662002890620023</v>
      </c>
      <c r="M109" s="231">
        <f t="shared" si="65"/>
        <v>0.82662002890620023</v>
      </c>
      <c r="N109" s="232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work cash income -- see Data2</v>
      </c>
      <c r="B110" s="75">
        <f t="shared" si="51"/>
        <v>0.24601786574589293</v>
      </c>
      <c r="C110" s="75">
        <f t="shared" si="51"/>
        <v>0</v>
      </c>
      <c r="D110" s="24">
        <f t="shared" si="59"/>
        <v>0.24601786574589293</v>
      </c>
      <c r="H110" s="24">
        <f t="shared" si="60"/>
        <v>1</v>
      </c>
      <c r="I110" s="22">
        <f t="shared" si="61"/>
        <v>0.24601786574589293</v>
      </c>
      <c r="J110" s="24">
        <f t="shared" si="62"/>
        <v>0.24601786574589293</v>
      </c>
      <c r="K110" s="22">
        <f t="shared" si="63"/>
        <v>0.24601786574589293</v>
      </c>
      <c r="L110" s="22">
        <f t="shared" si="64"/>
        <v>0.24601786574589293</v>
      </c>
      <c r="M110" s="231">
        <f t="shared" si="65"/>
        <v>0.24601786574589293</v>
      </c>
      <c r="N110" s="232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Formal Employment (conservancies, etc.)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Self-employment -- see Data2</v>
      </c>
      <c r="B112" s="75">
        <f t="shared" si="51"/>
        <v>0.73805359723767883</v>
      </c>
      <c r="C112" s="75">
        <f t="shared" si="51"/>
        <v>0.14761071944753576</v>
      </c>
      <c r="D112" s="24">
        <f t="shared" si="59"/>
        <v>0.88566431668521461</v>
      </c>
      <c r="H112" s="24">
        <f t="shared" si="60"/>
        <v>1</v>
      </c>
      <c r="I112" s="22">
        <f t="shared" si="61"/>
        <v>0.88566431668521461</v>
      </c>
      <c r="J112" s="24">
        <f t="shared" si="62"/>
        <v>0.72795374701885218</v>
      </c>
      <c r="K112" s="22">
        <f t="shared" si="63"/>
        <v>0.73805359723767883</v>
      </c>
      <c r="L112" s="22">
        <f t="shared" si="64"/>
        <v>0.73805359723767883</v>
      </c>
      <c r="M112" s="231">
        <f t="shared" si="65"/>
        <v>0.72795374701885218</v>
      </c>
      <c r="N112" s="232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Small business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Social development -- see Data2</v>
      </c>
      <c r="B114" s="75">
        <f t="shared" si="51"/>
        <v>1.498248802392488</v>
      </c>
      <c r="C114" s="75">
        <f t="shared" si="51"/>
        <v>0</v>
      </c>
      <c r="D114" s="24">
        <f t="shared" si="59"/>
        <v>1.498248802392488</v>
      </c>
      <c r="H114" s="24">
        <f t="shared" si="60"/>
        <v>1</v>
      </c>
      <c r="I114" s="22">
        <f t="shared" si="61"/>
        <v>1.498248802392488</v>
      </c>
      <c r="J114" s="24">
        <f t="shared" si="62"/>
        <v>1.498248802392488</v>
      </c>
      <c r="K114" s="22">
        <f t="shared" si="63"/>
        <v>1.498248802392488</v>
      </c>
      <c r="L114" s="22">
        <f t="shared" si="64"/>
        <v>1.498248802392488</v>
      </c>
      <c r="M114" s="231">
        <f t="shared" si="65"/>
        <v>1.498248802392488</v>
      </c>
      <c r="N114" s="232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4.2204364868707929</v>
      </c>
      <c r="C119" s="22">
        <f>SUM(C91:C118)</f>
        <v>0.15745143407737147</v>
      </c>
      <c r="D119" s="24">
        <f>SUM(D91:D118)</f>
        <v>4.3778879209481651</v>
      </c>
      <c r="E119" s="22"/>
      <c r="F119" s="2"/>
      <c r="G119" s="2"/>
      <c r="H119" s="31"/>
      <c r="I119" s="22">
        <f>SUM(I91:I118)</f>
        <v>4.3778879209481651</v>
      </c>
      <c r="J119" s="24">
        <f>SUM(J91:J118)</f>
        <v>4.2096633133040449</v>
      </c>
      <c r="K119" s="22">
        <f>SUM(K91:K118)</f>
        <v>4.2204364868707929</v>
      </c>
      <c r="L119" s="22">
        <f>SUM(L91:L118)</f>
        <v>4.2204364868707929</v>
      </c>
      <c r="M119" s="57">
        <f t="shared" si="49"/>
        <v>4.2096633133040449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1.244159236499804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1.244159236499804</v>
      </c>
      <c r="J124" s="240">
        <f>IF(SUMPRODUCT($B$124:$B124,$H$124:$H124)&lt;J$119,($B124*$H124),J$119)</f>
        <v>1.244159236499804</v>
      </c>
      <c r="K124" s="29">
        <f>(B124)</f>
        <v>1.244159236499804</v>
      </c>
      <c r="L124" s="29">
        <f>IF(SUMPRODUCT($B$124:$B124,$H$124:$H124)&lt;L$119,($B124*$H124),L$119)</f>
        <v>1.244159236499804</v>
      </c>
      <c r="M124" s="243">
        <f t="shared" si="66"/>
        <v>1.244159236499804</v>
      </c>
      <c r="N124" s="58"/>
      <c r="O124" s="174">
        <f>B124*H124</f>
        <v>1.244159236499804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1.5045632609466326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1.5045632609466326</v>
      </c>
      <c r="J125" s="240">
        <f>IF(SUMPRODUCT($B$124:$B125,$H$124:$H125)&lt;J$119,($B125*$H125),IF(SUMPRODUCT($B$124:$B124,$H$124:$H124)&lt;J$119,J$119-SUMPRODUCT($B$124:$B124,$H$124:$H124),0))</f>
        <v>1.5045632609466326</v>
      </c>
      <c r="K125" s="29">
        <f>(B125)</f>
        <v>1.5045632609466326</v>
      </c>
      <c r="L125" s="29">
        <f>IF(SUMPRODUCT($B$124:$B125,$H$124:$H125)&lt;L$119,($B125*$H125),IF(SUMPRODUCT($B$124:$B124,$H$124:$H124)&lt;L$119,L$119-SUMPRODUCT($B$124:$B124,$H$124:$H124),0))</f>
        <v>1.5045632609466326</v>
      </c>
      <c r="M125" s="243">
        <f t="shared" si="66"/>
        <v>1.5045632609466326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2.9861648544236483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1.0365022126040286</v>
      </c>
      <c r="K126" s="29">
        <f t="shared" ref="K126:K127" si="67">(B126)</f>
        <v>2.9861648544236483</v>
      </c>
      <c r="L126" s="29">
        <f>IF(SUMPRODUCT($B$124:$B126,$H$124:$H126)&lt;(L$119-L$128),($B126*$H126),IF(SUMPRODUCT($B$124:$B125,$H$124:$H125)&lt;(L$119-L$128),L$119-L$128-SUMPRODUCT($B$124:$B125,$H$124:$H125),0))</f>
        <v>1.0535553841939702</v>
      </c>
      <c r="M126" s="243">
        <f t="shared" si="66"/>
        <v>1.0365022126040286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0.10209741428454557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0.10209741428454557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0.10209741428454557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0.41815860523038606</v>
      </c>
      <c r="C128" s="2"/>
      <c r="D128" s="31"/>
      <c r="E128" s="2"/>
      <c r="F128" s="2"/>
      <c r="G128" s="2"/>
      <c r="H128" s="24"/>
      <c r="I128" s="29">
        <f>(I30)</f>
        <v>3.1337286844483612</v>
      </c>
      <c r="J128" s="231">
        <f>(J30)</f>
        <v>0.42443860325357941</v>
      </c>
      <c r="K128" s="29">
        <f>(B128)</f>
        <v>0.41815860523038606</v>
      </c>
      <c r="L128" s="29">
        <f>IF(L124=L119,0,(L119-L124)/(B119-B124)*K128)</f>
        <v>0.41815860523038606</v>
      </c>
      <c r="M128" s="243">
        <f t="shared" si="66"/>
        <v>0.42443860325357941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4.2204364868707929</v>
      </c>
      <c r="C130" s="2"/>
      <c r="D130" s="31"/>
      <c r="E130" s="2"/>
      <c r="F130" s="2"/>
      <c r="G130" s="2"/>
      <c r="H130" s="24"/>
      <c r="I130" s="29">
        <f>(I119)</f>
        <v>4.3778879209481651</v>
      </c>
      <c r="J130" s="231">
        <f>(J119)</f>
        <v>4.2096633133040449</v>
      </c>
      <c r="K130" s="29">
        <f>(B130)</f>
        <v>4.2204364868707929</v>
      </c>
      <c r="L130" s="29">
        <f>(L119)</f>
        <v>4.2204364868707929</v>
      </c>
      <c r="M130" s="243">
        <f t="shared" si="66"/>
        <v>4.2096633133040449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1.5045632609466324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0.45100787675266218</v>
      </c>
      <c r="M131" s="240">
        <f>IF(I131&lt;SUM(M126:M127),0,I131-(SUM(M126:M127)))</f>
        <v>0.46806104834260376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27" priority="161" operator="equal">
      <formula>16</formula>
    </cfRule>
    <cfRule type="cellIs" dxfId="526" priority="162" operator="equal">
      <formula>15</formula>
    </cfRule>
    <cfRule type="cellIs" dxfId="525" priority="163" operator="equal">
      <formula>14</formula>
    </cfRule>
    <cfRule type="cellIs" dxfId="524" priority="164" operator="equal">
      <formula>13</formula>
    </cfRule>
    <cfRule type="cellIs" dxfId="523" priority="165" operator="equal">
      <formula>12</formula>
    </cfRule>
    <cfRule type="cellIs" dxfId="522" priority="166" operator="equal">
      <formula>11</formula>
    </cfRule>
    <cfRule type="cellIs" dxfId="521" priority="167" operator="equal">
      <formula>10</formula>
    </cfRule>
    <cfRule type="cellIs" dxfId="520" priority="168" operator="equal">
      <formula>9</formula>
    </cfRule>
    <cfRule type="cellIs" dxfId="519" priority="169" operator="equal">
      <formula>8</formula>
    </cfRule>
    <cfRule type="cellIs" dxfId="518" priority="170" operator="equal">
      <formula>7</formula>
    </cfRule>
    <cfRule type="cellIs" dxfId="517" priority="171" operator="equal">
      <formula>6</formula>
    </cfRule>
    <cfRule type="cellIs" dxfId="516" priority="172" operator="equal">
      <formula>5</formula>
    </cfRule>
    <cfRule type="cellIs" dxfId="515" priority="173" operator="equal">
      <formula>4</formula>
    </cfRule>
    <cfRule type="cellIs" dxfId="514" priority="174" operator="equal">
      <formula>3</formula>
    </cfRule>
    <cfRule type="cellIs" dxfId="513" priority="175" operator="equal">
      <formula>2</formula>
    </cfRule>
    <cfRule type="cellIs" dxfId="512" priority="176" operator="equal">
      <formula>1</formula>
    </cfRule>
  </conditionalFormatting>
  <conditionalFormatting sqref="N29">
    <cfRule type="cellIs" dxfId="511" priority="145" operator="equal">
      <formula>16</formula>
    </cfRule>
    <cfRule type="cellIs" dxfId="510" priority="146" operator="equal">
      <formula>15</formula>
    </cfRule>
    <cfRule type="cellIs" dxfId="509" priority="147" operator="equal">
      <formula>14</formula>
    </cfRule>
    <cfRule type="cellIs" dxfId="508" priority="148" operator="equal">
      <formula>13</formula>
    </cfRule>
    <cfRule type="cellIs" dxfId="507" priority="149" operator="equal">
      <formula>12</formula>
    </cfRule>
    <cfRule type="cellIs" dxfId="506" priority="150" operator="equal">
      <formula>11</formula>
    </cfRule>
    <cfRule type="cellIs" dxfId="505" priority="151" operator="equal">
      <formula>10</formula>
    </cfRule>
    <cfRule type="cellIs" dxfId="504" priority="152" operator="equal">
      <formula>9</formula>
    </cfRule>
    <cfRule type="cellIs" dxfId="503" priority="153" operator="equal">
      <formula>8</formula>
    </cfRule>
    <cfRule type="cellIs" dxfId="502" priority="154" operator="equal">
      <formula>7</formula>
    </cfRule>
    <cfRule type="cellIs" dxfId="501" priority="155" operator="equal">
      <formula>6</formula>
    </cfRule>
    <cfRule type="cellIs" dxfId="500" priority="156" operator="equal">
      <formula>5</formula>
    </cfRule>
    <cfRule type="cellIs" dxfId="499" priority="157" operator="equal">
      <formula>4</formula>
    </cfRule>
    <cfRule type="cellIs" dxfId="498" priority="158" operator="equal">
      <formula>3</formula>
    </cfRule>
    <cfRule type="cellIs" dxfId="497" priority="159" operator="equal">
      <formula>2</formula>
    </cfRule>
    <cfRule type="cellIs" dxfId="496" priority="160" operator="equal">
      <formula>1</formula>
    </cfRule>
  </conditionalFormatting>
  <conditionalFormatting sqref="N116:N119">
    <cfRule type="cellIs" dxfId="495" priority="129" operator="equal">
      <formula>16</formula>
    </cfRule>
    <cfRule type="cellIs" dxfId="494" priority="130" operator="equal">
      <formula>15</formula>
    </cfRule>
    <cfRule type="cellIs" dxfId="493" priority="131" operator="equal">
      <formula>14</formula>
    </cfRule>
    <cfRule type="cellIs" dxfId="492" priority="132" operator="equal">
      <formula>13</formula>
    </cfRule>
    <cfRule type="cellIs" dxfId="491" priority="133" operator="equal">
      <formula>12</formula>
    </cfRule>
    <cfRule type="cellIs" dxfId="490" priority="134" operator="equal">
      <formula>11</formula>
    </cfRule>
    <cfRule type="cellIs" dxfId="489" priority="135" operator="equal">
      <formula>10</formula>
    </cfRule>
    <cfRule type="cellIs" dxfId="488" priority="136" operator="equal">
      <formula>9</formula>
    </cfRule>
    <cfRule type="cellIs" dxfId="487" priority="137" operator="equal">
      <formula>8</formula>
    </cfRule>
    <cfRule type="cellIs" dxfId="486" priority="138" operator="equal">
      <formula>7</formula>
    </cfRule>
    <cfRule type="cellIs" dxfId="485" priority="139" operator="equal">
      <formula>6</formula>
    </cfRule>
    <cfRule type="cellIs" dxfId="484" priority="140" operator="equal">
      <formula>5</formula>
    </cfRule>
    <cfRule type="cellIs" dxfId="483" priority="141" operator="equal">
      <formula>4</formula>
    </cfRule>
    <cfRule type="cellIs" dxfId="482" priority="142" operator="equal">
      <formula>3</formula>
    </cfRule>
    <cfRule type="cellIs" dxfId="481" priority="143" operator="equal">
      <formula>2</formula>
    </cfRule>
    <cfRule type="cellIs" dxfId="480" priority="144" operator="equal">
      <formula>1</formula>
    </cfRule>
  </conditionalFormatting>
  <conditionalFormatting sqref="N27:N28">
    <cfRule type="cellIs" dxfId="479" priority="81" operator="equal">
      <formula>16</formula>
    </cfRule>
    <cfRule type="cellIs" dxfId="478" priority="82" operator="equal">
      <formula>15</formula>
    </cfRule>
    <cfRule type="cellIs" dxfId="477" priority="83" operator="equal">
      <formula>14</formula>
    </cfRule>
    <cfRule type="cellIs" dxfId="476" priority="84" operator="equal">
      <formula>13</formula>
    </cfRule>
    <cfRule type="cellIs" dxfId="475" priority="85" operator="equal">
      <formula>12</formula>
    </cfRule>
    <cfRule type="cellIs" dxfId="474" priority="86" operator="equal">
      <formula>11</formula>
    </cfRule>
    <cfRule type="cellIs" dxfId="473" priority="87" operator="equal">
      <formula>10</formula>
    </cfRule>
    <cfRule type="cellIs" dxfId="472" priority="88" operator="equal">
      <formula>9</formula>
    </cfRule>
    <cfRule type="cellIs" dxfId="471" priority="89" operator="equal">
      <formula>8</formula>
    </cfRule>
    <cfRule type="cellIs" dxfId="470" priority="90" operator="equal">
      <formula>7</formula>
    </cfRule>
    <cfRule type="cellIs" dxfId="469" priority="91" operator="equal">
      <formula>6</formula>
    </cfRule>
    <cfRule type="cellIs" dxfId="468" priority="92" operator="equal">
      <formula>5</formula>
    </cfRule>
    <cfRule type="cellIs" dxfId="467" priority="93" operator="equal">
      <formula>4</formula>
    </cfRule>
    <cfRule type="cellIs" dxfId="466" priority="94" operator="equal">
      <formula>3</formula>
    </cfRule>
    <cfRule type="cellIs" dxfId="465" priority="95" operator="equal">
      <formula>2</formula>
    </cfRule>
    <cfRule type="cellIs" dxfId="464" priority="96" operator="equal">
      <formula>1</formula>
    </cfRule>
  </conditionalFormatting>
  <conditionalFormatting sqref="N6:N26">
    <cfRule type="cellIs" dxfId="463" priority="65" operator="equal">
      <formula>16</formula>
    </cfRule>
    <cfRule type="cellIs" dxfId="462" priority="66" operator="equal">
      <formula>15</formula>
    </cfRule>
    <cfRule type="cellIs" dxfId="461" priority="67" operator="equal">
      <formula>14</formula>
    </cfRule>
    <cfRule type="cellIs" dxfId="460" priority="68" operator="equal">
      <formula>13</formula>
    </cfRule>
    <cfRule type="cellIs" dxfId="459" priority="69" operator="equal">
      <formula>12</formula>
    </cfRule>
    <cfRule type="cellIs" dxfId="458" priority="70" operator="equal">
      <formula>11</formula>
    </cfRule>
    <cfRule type="cellIs" dxfId="457" priority="71" operator="equal">
      <formula>10</formula>
    </cfRule>
    <cfRule type="cellIs" dxfId="456" priority="72" operator="equal">
      <formula>9</formula>
    </cfRule>
    <cfRule type="cellIs" dxfId="455" priority="73" operator="equal">
      <formula>8</formula>
    </cfRule>
    <cfRule type="cellIs" dxfId="454" priority="74" operator="equal">
      <formula>7</formula>
    </cfRule>
    <cfRule type="cellIs" dxfId="453" priority="75" operator="equal">
      <formula>6</formula>
    </cfRule>
    <cfRule type="cellIs" dxfId="452" priority="76" operator="equal">
      <formula>5</formula>
    </cfRule>
    <cfRule type="cellIs" dxfId="451" priority="77" operator="equal">
      <formula>4</formula>
    </cfRule>
    <cfRule type="cellIs" dxfId="450" priority="78" operator="equal">
      <formula>3</formula>
    </cfRule>
    <cfRule type="cellIs" dxfId="449" priority="79" operator="equal">
      <formula>2</formula>
    </cfRule>
    <cfRule type="cellIs" dxfId="448" priority="80" operator="equal">
      <formula>1</formula>
    </cfRule>
  </conditionalFormatting>
  <conditionalFormatting sqref="N113:N115">
    <cfRule type="cellIs" dxfId="447" priority="49" operator="equal">
      <formula>16</formula>
    </cfRule>
    <cfRule type="cellIs" dxfId="446" priority="50" operator="equal">
      <formula>15</formula>
    </cfRule>
    <cfRule type="cellIs" dxfId="445" priority="51" operator="equal">
      <formula>14</formula>
    </cfRule>
    <cfRule type="cellIs" dxfId="444" priority="52" operator="equal">
      <formula>13</formula>
    </cfRule>
    <cfRule type="cellIs" dxfId="443" priority="53" operator="equal">
      <formula>12</formula>
    </cfRule>
    <cfRule type="cellIs" dxfId="442" priority="54" operator="equal">
      <formula>11</formula>
    </cfRule>
    <cfRule type="cellIs" dxfId="441" priority="55" operator="equal">
      <formula>10</formula>
    </cfRule>
    <cfRule type="cellIs" dxfId="440" priority="56" operator="equal">
      <formula>9</formula>
    </cfRule>
    <cfRule type="cellIs" dxfId="439" priority="57" operator="equal">
      <formula>8</formula>
    </cfRule>
    <cfRule type="cellIs" dxfId="438" priority="58" operator="equal">
      <formula>7</formula>
    </cfRule>
    <cfRule type="cellIs" dxfId="437" priority="59" operator="equal">
      <formula>6</formula>
    </cfRule>
    <cfRule type="cellIs" dxfId="436" priority="60" operator="equal">
      <formula>5</formula>
    </cfRule>
    <cfRule type="cellIs" dxfId="435" priority="61" operator="equal">
      <formula>4</formula>
    </cfRule>
    <cfRule type="cellIs" dxfId="434" priority="62" operator="equal">
      <formula>3</formula>
    </cfRule>
    <cfRule type="cellIs" dxfId="433" priority="63" operator="equal">
      <formula>2</formula>
    </cfRule>
    <cfRule type="cellIs" dxfId="432" priority="64" operator="equal">
      <formula>1</formula>
    </cfRule>
  </conditionalFormatting>
  <conditionalFormatting sqref="N112">
    <cfRule type="cellIs" dxfId="431" priority="33" operator="equal">
      <formula>16</formula>
    </cfRule>
    <cfRule type="cellIs" dxfId="430" priority="34" operator="equal">
      <formula>15</formula>
    </cfRule>
    <cfRule type="cellIs" dxfId="429" priority="35" operator="equal">
      <formula>14</formula>
    </cfRule>
    <cfRule type="cellIs" dxfId="428" priority="36" operator="equal">
      <formula>13</formula>
    </cfRule>
    <cfRule type="cellIs" dxfId="427" priority="37" operator="equal">
      <formula>12</formula>
    </cfRule>
    <cfRule type="cellIs" dxfId="426" priority="38" operator="equal">
      <formula>11</formula>
    </cfRule>
    <cfRule type="cellIs" dxfId="425" priority="39" operator="equal">
      <formula>10</formula>
    </cfRule>
    <cfRule type="cellIs" dxfId="424" priority="40" operator="equal">
      <formula>9</formula>
    </cfRule>
    <cfRule type="cellIs" dxfId="423" priority="41" operator="equal">
      <formula>8</formula>
    </cfRule>
    <cfRule type="cellIs" dxfId="422" priority="42" operator="equal">
      <formula>7</formula>
    </cfRule>
    <cfRule type="cellIs" dxfId="421" priority="43" operator="equal">
      <formula>6</formula>
    </cfRule>
    <cfRule type="cellIs" dxfId="420" priority="44" operator="equal">
      <formula>5</formula>
    </cfRule>
    <cfRule type="cellIs" dxfId="419" priority="45" operator="equal">
      <formula>4</formula>
    </cfRule>
    <cfRule type="cellIs" dxfId="418" priority="46" operator="equal">
      <formula>3</formula>
    </cfRule>
    <cfRule type="cellIs" dxfId="417" priority="47" operator="equal">
      <formula>2</formula>
    </cfRule>
    <cfRule type="cellIs" dxfId="416" priority="48" operator="equal">
      <formula>1</formula>
    </cfRule>
  </conditionalFormatting>
  <conditionalFormatting sqref="N91:N104">
    <cfRule type="cellIs" dxfId="415" priority="17" operator="equal">
      <formula>16</formula>
    </cfRule>
    <cfRule type="cellIs" dxfId="414" priority="18" operator="equal">
      <formula>15</formula>
    </cfRule>
    <cfRule type="cellIs" dxfId="413" priority="19" operator="equal">
      <formula>14</formula>
    </cfRule>
    <cfRule type="cellIs" dxfId="412" priority="20" operator="equal">
      <formula>13</formula>
    </cfRule>
    <cfRule type="cellIs" dxfId="411" priority="21" operator="equal">
      <formula>12</formula>
    </cfRule>
    <cfRule type="cellIs" dxfId="410" priority="22" operator="equal">
      <formula>11</formula>
    </cfRule>
    <cfRule type="cellIs" dxfId="409" priority="23" operator="equal">
      <formula>10</formula>
    </cfRule>
    <cfRule type="cellIs" dxfId="408" priority="24" operator="equal">
      <formula>9</formula>
    </cfRule>
    <cfRule type="cellIs" dxfId="407" priority="25" operator="equal">
      <formula>8</formula>
    </cfRule>
    <cfRule type="cellIs" dxfId="406" priority="26" operator="equal">
      <formula>7</formula>
    </cfRule>
    <cfRule type="cellIs" dxfId="405" priority="27" operator="equal">
      <formula>6</formula>
    </cfRule>
    <cfRule type="cellIs" dxfId="404" priority="28" operator="equal">
      <formula>5</formula>
    </cfRule>
    <cfRule type="cellIs" dxfId="403" priority="29" operator="equal">
      <formula>4</formula>
    </cfRule>
    <cfRule type="cellIs" dxfId="402" priority="30" operator="equal">
      <formula>3</formula>
    </cfRule>
    <cfRule type="cellIs" dxfId="401" priority="31" operator="equal">
      <formula>2</formula>
    </cfRule>
    <cfRule type="cellIs" dxfId="400" priority="32" operator="equal">
      <formula>1</formula>
    </cfRule>
  </conditionalFormatting>
  <conditionalFormatting sqref="N105:N111">
    <cfRule type="cellIs" dxfId="399" priority="1" operator="equal">
      <formula>16</formula>
    </cfRule>
    <cfRule type="cellIs" dxfId="398" priority="2" operator="equal">
      <formula>15</formula>
    </cfRule>
    <cfRule type="cellIs" dxfId="397" priority="3" operator="equal">
      <formula>14</formula>
    </cfRule>
    <cfRule type="cellIs" dxfId="396" priority="4" operator="equal">
      <formula>13</formula>
    </cfRule>
    <cfRule type="cellIs" dxfId="395" priority="5" operator="equal">
      <formula>12</formula>
    </cfRule>
    <cfRule type="cellIs" dxfId="394" priority="6" operator="equal">
      <formula>11</formula>
    </cfRule>
    <cfRule type="cellIs" dxfId="393" priority="7" operator="equal">
      <formula>10</formula>
    </cfRule>
    <cfRule type="cellIs" dxfId="392" priority="8" operator="equal">
      <formula>9</formula>
    </cfRule>
    <cfRule type="cellIs" dxfId="391" priority="9" operator="equal">
      <formula>8</formula>
    </cfRule>
    <cfRule type="cellIs" dxfId="390" priority="10" operator="equal">
      <formula>7</formula>
    </cfRule>
    <cfRule type="cellIs" dxfId="389" priority="11" operator="equal">
      <formula>6</formula>
    </cfRule>
    <cfRule type="cellIs" dxfId="388" priority="12" operator="equal">
      <formula>5</formula>
    </cfRule>
    <cfRule type="cellIs" dxfId="387" priority="13" operator="equal">
      <formula>4</formula>
    </cfRule>
    <cfRule type="cellIs" dxfId="386" priority="14" operator="equal">
      <formula>3</formula>
    </cfRule>
    <cfRule type="cellIs" dxfId="385" priority="15" operator="equal">
      <formula>2</formula>
    </cfRule>
    <cfRule type="cellIs" dxfId="38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8" sqref="G3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ZALRC : 59206</v>
      </c>
      <c r="B1" s="250" t="str">
        <f>[1]WB!$A$2</f>
        <v>Open access low intensity rainfed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2" t="s">
        <v>105</v>
      </c>
      <c r="AA1" s="263"/>
      <c r="AB1" s="262" t="s">
        <v>106</v>
      </c>
      <c r="AC1" s="263"/>
      <c r="AD1" s="262" t="s">
        <v>107</v>
      </c>
      <c r="AE1" s="263"/>
      <c r="AF1" s="262" t="s">
        <v>108</v>
      </c>
      <c r="AG1" s="263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0" t="s">
        <v>109</v>
      </c>
      <c r="AA2" s="264"/>
      <c r="AB2" s="260" t="s">
        <v>110</v>
      </c>
      <c r="AC2" s="264"/>
      <c r="AD2" s="260" t="s">
        <v>111</v>
      </c>
      <c r="AE2" s="264"/>
      <c r="AF2" s="260" t="s">
        <v>112</v>
      </c>
      <c r="AG2" s="264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2.8160024906600252E-2</v>
      </c>
      <c r="C6" s="216">
        <f>IF([1]Summ!F1044="",0,[1]Summ!F1044)</f>
        <v>0</v>
      </c>
      <c r="D6" s="24">
        <f t="shared" ref="D6:D16" si="0">SUM(B6,C6)</f>
        <v>2.8160024906600252E-2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2.8160024906600252E-2</v>
      </c>
      <c r="J6" s="24">
        <f t="shared" ref="J6:J13" si="3">IF(I$32&lt;=1+I$131,I6,B6*H6+J$33*(I6-B6*H6))</f>
        <v>2.8160024906600252E-2</v>
      </c>
      <c r="K6" s="22">
        <f t="shared" ref="K6:K31" si="4">B6</f>
        <v>2.8160024906600252E-2</v>
      </c>
      <c r="L6" s="22">
        <f t="shared" ref="L6:L29" si="5">IF(K6="","",K6*H6)</f>
        <v>2.8160024906600252E-2</v>
      </c>
      <c r="M6" s="227">
        <f t="shared" ref="M6:M31" si="6">J6</f>
        <v>2.8160024906600252E-2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0.11264009962640101</v>
      </c>
      <c r="Z6" s="116">
        <v>0.17</v>
      </c>
      <c r="AA6" s="121">
        <f>$M6*Z6*4</f>
        <v>1.9148816936488174E-2</v>
      </c>
      <c r="AB6" s="116">
        <v>0.17</v>
      </c>
      <c r="AC6" s="121">
        <f t="shared" ref="AC6:AC29" si="7">$M6*AB6*4</f>
        <v>1.9148816936488174E-2</v>
      </c>
      <c r="AD6" s="116">
        <v>0.33</v>
      </c>
      <c r="AE6" s="121">
        <f t="shared" ref="AE6:AE29" si="8">$M6*AD6*4</f>
        <v>3.7171232876712333E-2</v>
      </c>
      <c r="AF6" s="122">
        <f>1-SUM(Z6,AB6,AD6)</f>
        <v>0.32999999999999996</v>
      </c>
      <c r="AG6" s="121">
        <f>$M6*AF6*4</f>
        <v>3.7171232876712326E-2</v>
      </c>
      <c r="AH6" s="123">
        <f>SUM(Z6,AB6,AD6,AF6)</f>
        <v>1</v>
      </c>
      <c r="AI6" s="184">
        <f>SUM(AA6,AC6,AE6,AG6)/4</f>
        <v>2.8160024906600252E-2</v>
      </c>
      <c r="AJ6" s="120">
        <f>(AA6+AC6)/2</f>
        <v>1.9148816936488174E-2</v>
      </c>
      <c r="AK6" s="119">
        <f>(AE6+AG6)/2</f>
        <v>3.7171232876712326E-2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2.6171602584059775E-2</v>
      </c>
      <c r="C7" s="216">
        <f>IF([1]Summ!F1045="",0,[1]Summ!F1045)</f>
        <v>0</v>
      </c>
      <c r="D7" s="24">
        <f t="shared" si="0"/>
        <v>2.6171602584059775E-2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2.6171602584059775E-2</v>
      </c>
      <c r="J7" s="24">
        <f t="shared" si="3"/>
        <v>2.6171602584059775E-2</v>
      </c>
      <c r="K7" s="22">
        <f t="shared" si="4"/>
        <v>2.6171602584059775E-2</v>
      </c>
      <c r="L7" s="22">
        <f t="shared" si="5"/>
        <v>2.6171602584059775E-2</v>
      </c>
      <c r="M7" s="227">
        <f t="shared" si="6"/>
        <v>2.6171602584059775E-2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3239.5145631319415</v>
      </c>
      <c r="S7" s="225">
        <f>IF($B$81=0,0,(SUMIF($N$6:$N$28,$U7,L$6:L$28)+SUMIF($N$91:$N$118,$U7,L$91:L$118))*$B$83*$H$84*Poor!$B$81/$B$81)</f>
        <v>3239.5145631319415</v>
      </c>
      <c r="T7" s="225">
        <f>IF($B$81=0,0,(SUMIF($N$6:$N$28,$U7,M$6:M$28)+SUMIF($N$91:$N$118,$U7,M$91:M$118))*$B$83*$H$84*Poor!$B$81/$B$81)</f>
        <v>3119.0648062107398</v>
      </c>
      <c r="U7" s="226">
        <v>1</v>
      </c>
      <c r="V7" s="56"/>
      <c r="W7" s="115"/>
      <c r="X7" s="124">
        <v>4</v>
      </c>
      <c r="Y7" s="184">
        <f t="shared" ref="Y7:Y29" si="9">M7*4</f>
        <v>0.1046864103362391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0.1046864103362391</v>
      </c>
      <c r="AH7" s="123">
        <f t="shared" ref="AH7:AH30" si="12">SUM(Z7,AB7,AD7,AF7)</f>
        <v>1</v>
      </c>
      <c r="AI7" s="184">
        <f t="shared" ref="AI7:AI30" si="13">SUM(AA7,AC7,AE7,AG7)/4</f>
        <v>2.6171602584059775E-2</v>
      </c>
      <c r="AJ7" s="120">
        <f t="shared" ref="AJ7:AJ31" si="14">(AA7+AC7)/2</f>
        <v>0</v>
      </c>
      <c r="AK7" s="119">
        <f t="shared" ref="AK7:AK31" si="15">(AE7+AG7)/2</f>
        <v>5.234320516811955E-2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2.6666666666666665E-2</v>
      </c>
      <c r="C8" s="216">
        <f>IF([1]Summ!F1046="",0,[1]Summ!F1046)</f>
        <v>0</v>
      </c>
      <c r="D8" s="24">
        <f t="shared" si="0"/>
        <v>2.6666666666666665E-2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7">
        <f t="shared" si="6"/>
        <v>2.6666666666666665E-2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1225</v>
      </c>
      <c r="S8" s="225">
        <f>IF($B$81=0,0,(SUMIF($N$6:$N$28,$U8,L$6:L$28)+SUMIF($N$91:$N$118,$U8,L$91:L$118))*$B$83*$H$84*Poor!$B$81/$B$81)</f>
        <v>1225</v>
      </c>
      <c r="T8" s="225">
        <f>IF($B$81=0,0,(SUMIF($N$6:$N$28,$U8,M$6:M$28)+SUMIF($N$91:$N$118,$U8,M$91:M$118))*$B$83*$H$84*Poor!$B$81/$B$81)</f>
        <v>1293.7108594062804</v>
      </c>
      <c r="U8" s="226">
        <v>2</v>
      </c>
      <c r="V8" s="185"/>
      <c r="W8" s="115"/>
      <c r="X8" s="124">
        <v>1</v>
      </c>
      <c r="Y8" s="184">
        <f t="shared" si="9"/>
        <v>0.10666666666666666</v>
      </c>
      <c r="Z8" s="125">
        <f>IF($Y8=0,0,AA8/$Y8)</f>
        <v>0.39719568913254227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4.2367540174137838E-2</v>
      </c>
      <c r="AB8" s="125">
        <f>IF($Y8=0,0,AC8/$Y8)</f>
        <v>0.38930691810726847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4.1526071264775304E-2</v>
      </c>
      <c r="AD8" s="125">
        <f>IF($Y8=0,0,AE8/$Y8)</f>
        <v>0.21349739276018925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2.2773055227753518E-2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2.6666666666666665E-2</v>
      </c>
      <c r="AJ8" s="120">
        <f t="shared" si="14"/>
        <v>4.1946805719456567E-2</v>
      </c>
      <c r="AK8" s="119">
        <f t="shared" si="15"/>
        <v>1.1386527613876759E-2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0.20405273116438355</v>
      </c>
      <c r="C9" s="216">
        <f>IF([1]Summ!F1047="",0,[1]Summ!F1047)</f>
        <v>0</v>
      </c>
      <c r="D9" s="24">
        <f t="shared" si="0"/>
        <v>0.20405273116438355</v>
      </c>
      <c r="E9" s="26">
        <v>1</v>
      </c>
      <c r="F9" s="28">
        <v>8800</v>
      </c>
      <c r="H9" s="24">
        <f t="shared" si="1"/>
        <v>1</v>
      </c>
      <c r="I9" s="22">
        <f t="shared" si="2"/>
        <v>0.20405273116438355</v>
      </c>
      <c r="J9" s="24">
        <f t="shared" si="3"/>
        <v>0.20405273116438355</v>
      </c>
      <c r="K9" s="22">
        <f t="shared" si="4"/>
        <v>0.20405273116438355</v>
      </c>
      <c r="L9" s="22">
        <f t="shared" si="5"/>
        <v>0.20405273116438355</v>
      </c>
      <c r="M9" s="227">
        <f t="shared" si="6"/>
        <v>0.20405273116438355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504.78682409910243</v>
      </c>
      <c r="S9" s="225">
        <f>IF($B$81=0,0,(SUMIF($N$6:$N$28,$U9,L$6:L$28)+SUMIF($N$91:$N$118,$U9,L$91:L$118))*$B$83*$H$84*Poor!$B$81/$B$81)</f>
        <v>504.78682409910243</v>
      </c>
      <c r="T9" s="225">
        <f>IF($B$81=0,0,(SUMIF($N$6:$N$28,$U9,M$6:M$28)+SUMIF($N$91:$N$118,$U9,M$91:M$118))*$B$83*$H$84*Poor!$B$81/$B$81)</f>
        <v>504.78682409910243</v>
      </c>
      <c r="U9" s="226">
        <v>3</v>
      </c>
      <c r="V9" s="56"/>
      <c r="W9" s="115"/>
      <c r="X9" s="124">
        <v>1</v>
      </c>
      <c r="Y9" s="184">
        <f t="shared" si="9"/>
        <v>0.8162109246575342</v>
      </c>
      <c r="Z9" s="125">
        <f>IF($Y9=0,0,AA9/$Y9)</f>
        <v>0.39719568913254222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0.32419546069685878</v>
      </c>
      <c r="AB9" s="125">
        <f>IF($Y9=0,0,AC9/$Y9)</f>
        <v>0.38930691810726847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0.31775655960390853</v>
      </c>
      <c r="AD9" s="125">
        <f>IF($Y9=0,0,AE9/$Y9)</f>
        <v>0.21349739276018934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0.17425890435676689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0.20405273116438355</v>
      </c>
      <c r="AJ9" s="120">
        <f t="shared" si="14"/>
        <v>0.32097601015038368</v>
      </c>
      <c r="AK9" s="119">
        <f t="shared" si="15"/>
        <v>8.7129452178383443E-2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6">
        <f>IF([1]Summ!E1048="",0,[1]Summ!E1048)</f>
        <v>0</v>
      </c>
      <c r="C10" s="216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7">
        <f t="shared" si="6"/>
        <v>0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IF($B$81=0,0,(SUMIF($N$6:$N$28,$U10,L$6:L$28)+SUMIF($N$91:$N$118,$U10,L$91:L$118))*$B$83*$H$84*Poor!$B$81/$B$81)</f>
        <v>0</v>
      </c>
      <c r="T10" s="225">
        <f>IF($B$81=0,0,(SUMIF($N$6:$N$28,$U10,M$6:M$28)+SUMIF($N$91:$N$118,$U10,M$91:M$118))*$B$83*$H$84*Poor!$B$81/$B$81)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4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4.087409122042341E-2</v>
      </c>
      <c r="C11" s="216">
        <f>IF([1]Summ!F1049="",0,[1]Summ!F1049)</f>
        <v>0</v>
      </c>
      <c r="D11" s="24">
        <f t="shared" si="0"/>
        <v>4.087409122042341E-2</v>
      </c>
      <c r="E11" s="26">
        <v>1</v>
      </c>
      <c r="H11" s="24">
        <f t="shared" si="1"/>
        <v>1</v>
      </c>
      <c r="I11" s="22">
        <f t="shared" si="2"/>
        <v>4.087409122042341E-2</v>
      </c>
      <c r="J11" s="24">
        <f t="shared" si="3"/>
        <v>4.087409122042341E-2</v>
      </c>
      <c r="K11" s="22">
        <f t="shared" si="4"/>
        <v>4.087409122042341E-2</v>
      </c>
      <c r="L11" s="22">
        <f t="shared" si="5"/>
        <v>4.087409122042341E-2</v>
      </c>
      <c r="M11" s="227">
        <f t="shared" si="6"/>
        <v>4.087409122042341E-2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4223</v>
      </c>
      <c r="S11" s="225">
        <f>IF($B$81=0,0,(SUMIF($N$6:$N$28,$U11,L$6:L$28)+SUMIF($N$91:$N$118,$U11,L$91:L$118))*$B$83*$H$84*Poor!$B$81/$B$81)</f>
        <v>4223</v>
      </c>
      <c r="T11" s="225">
        <f>IF($B$81=0,0,(SUMIF($N$6:$N$28,$U11,M$6:M$28)+SUMIF($N$91:$N$118,$U11,M$91:M$118))*$B$83*$H$84*Poor!$B$81/$B$81)</f>
        <v>4223</v>
      </c>
      <c r="U11" s="226">
        <v>5</v>
      </c>
      <c r="V11" s="56"/>
      <c r="W11" s="115"/>
      <c r="X11" s="124">
        <v>1</v>
      </c>
      <c r="Y11" s="184">
        <f t="shared" si="9"/>
        <v>0.16349636488169364</v>
      </c>
      <c r="Z11" s="125">
        <f>IF($Y11=0,0,AA11/$Y11)</f>
        <v>0.39719568913254222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6.4940051319849881E-2</v>
      </c>
      <c r="AB11" s="125">
        <f>IF($Y11=0,0,AC11/$Y11)</f>
        <v>0.38930691810726847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6.3650265933833591E-2</v>
      </c>
      <c r="AD11" s="125">
        <f>IF($Y11=0,0,AE11/$Y11)</f>
        <v>0.21349739276018931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3.4906047628010167E-2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4.087409122042341E-2</v>
      </c>
      <c r="AJ11" s="120">
        <f t="shared" si="14"/>
        <v>6.4295158626841736E-2</v>
      </c>
      <c r="AK11" s="119">
        <f t="shared" si="15"/>
        <v>1.7453023814005084E-2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Water melon: no. local meas</v>
      </c>
      <c r="B12" s="216">
        <f>IF([1]Summ!E1050="",0,[1]Summ!E1050)</f>
        <v>7.4950498132004975E-4</v>
      </c>
      <c r="C12" s="216">
        <f>IF([1]Summ!F1050="",0,[1]Summ!F1050)</f>
        <v>0</v>
      </c>
      <c r="D12" s="24">
        <f t="shared" si="0"/>
        <v>7.4950498132004975E-4</v>
      </c>
      <c r="E12" s="26">
        <v>1</v>
      </c>
      <c r="H12" s="24">
        <f t="shared" si="1"/>
        <v>1</v>
      </c>
      <c r="I12" s="22">
        <f t="shared" si="2"/>
        <v>7.4950498132004975E-4</v>
      </c>
      <c r="J12" s="24">
        <f t="shared" si="3"/>
        <v>7.4950498132004975E-4</v>
      </c>
      <c r="K12" s="22">
        <f t="shared" si="4"/>
        <v>7.4950498132004975E-4</v>
      </c>
      <c r="L12" s="22">
        <f t="shared" si="5"/>
        <v>7.4950498132004975E-4</v>
      </c>
      <c r="M12" s="227">
        <f t="shared" si="6"/>
        <v>7.4950498132004975E-4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IF($B$81=0,0,(SUMIF($N$6:$N$28,$U12,L$6:L$28)+SUMIF($N$91:$N$118,$U12,L$91:L$118))*$B$83*$H$84*Poor!$B$81/$B$81)</f>
        <v>0</v>
      </c>
      <c r="T12" s="225">
        <f>IF($B$81=0,0,(SUMIF($N$6:$N$28,$U12,M$6:M$28)+SUMIF($N$91:$N$118,$U12,M$91:M$118))*$B$83*$H$84*Poor!$B$81/$B$81)</f>
        <v>-83.452247757332614</v>
      </c>
      <c r="U12" s="226">
        <v>6</v>
      </c>
      <c r="V12" s="56"/>
      <c r="W12" s="117"/>
      <c r="X12" s="118"/>
      <c r="Y12" s="184">
        <f t="shared" si="9"/>
        <v>2.998019925280199E-3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2.0086733499377336E-3</v>
      </c>
      <c r="AF12" s="122">
        <f>1-SUM(Z12,AB12,AD12)</f>
        <v>0.32999999999999996</v>
      </c>
      <c r="AG12" s="121">
        <f>$M12*AF12*4</f>
        <v>9.8934657534246562E-4</v>
      </c>
      <c r="AH12" s="123">
        <f t="shared" si="12"/>
        <v>1</v>
      </c>
      <c r="AI12" s="184">
        <f t="shared" si="13"/>
        <v>7.4950498132004975E-4</v>
      </c>
      <c r="AJ12" s="120">
        <f t="shared" si="14"/>
        <v>0</v>
      </c>
      <c r="AK12" s="119">
        <f t="shared" si="15"/>
        <v>1.4990099626400995E-3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Potato: no. local meas</v>
      </c>
      <c r="B13" s="216">
        <f>IF([1]Summ!E1051="",0,[1]Summ!E1051)</f>
        <v>1.3808814601494395E-2</v>
      </c>
      <c r="C13" s="216">
        <f>IF([1]Summ!F1051="",0,[1]Summ!F1051)</f>
        <v>0</v>
      </c>
      <c r="D13" s="24">
        <f t="shared" si="0"/>
        <v>1.3808814601494395E-2</v>
      </c>
      <c r="E13" s="26">
        <v>1</v>
      </c>
      <c r="H13" s="24">
        <f t="shared" si="1"/>
        <v>1</v>
      </c>
      <c r="I13" s="22">
        <f t="shared" si="2"/>
        <v>1.3808814601494395E-2</v>
      </c>
      <c r="J13" s="24">
        <f t="shared" si="3"/>
        <v>1.3808814601494395E-2</v>
      </c>
      <c r="K13" s="22">
        <f t="shared" si="4"/>
        <v>1.3808814601494395E-2</v>
      </c>
      <c r="L13" s="22">
        <f t="shared" si="5"/>
        <v>1.3808814601494395E-2</v>
      </c>
      <c r="M13" s="228">
        <f t="shared" si="6"/>
        <v>1.3808814601494395E-2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3150</v>
      </c>
      <c r="S13" s="225">
        <f>IF($B$81=0,0,(SUMIF($N$6:$N$28,$U13,L$6:L$28)+SUMIF($N$91:$N$118,$U13,L$91:L$118))*$B$83*$H$84*Poor!$B$81/$B$81)</f>
        <v>3150</v>
      </c>
      <c r="T13" s="225">
        <f>IF($B$81=0,0,(SUMIF($N$6:$N$28,$U13,M$6:M$28)+SUMIF($N$91:$N$118,$U13,M$91:M$118))*$B$83*$H$84*Poor!$B$81/$B$81)</f>
        <v>3150</v>
      </c>
      <c r="U13" s="226">
        <v>7</v>
      </c>
      <c r="V13" s="56"/>
      <c r="W13" s="110"/>
      <c r="X13" s="118"/>
      <c r="Y13" s="184">
        <f t="shared" si="9"/>
        <v>5.523525840597758E-2</v>
      </c>
      <c r="Z13" s="116">
        <v>1</v>
      </c>
      <c r="AA13" s="121">
        <f>$M13*Z13*4</f>
        <v>5.523525840597758E-2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1.3808814601494395E-2</v>
      </c>
      <c r="AJ13" s="120">
        <f t="shared" si="14"/>
        <v>2.761762920298879E-2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Potatoes: no. local meas</v>
      </c>
      <c r="B14" s="216">
        <f>IF([1]Summ!E1052="",0,[1]Summ!E1052)</f>
        <v>1.5407456413449564E-2</v>
      </c>
      <c r="C14" s="216">
        <f>IF([1]Summ!F1052="",0,[1]Summ!F1052)</f>
        <v>0</v>
      </c>
      <c r="D14" s="24">
        <f t="shared" si="0"/>
        <v>1.5407456413449564E-2</v>
      </c>
      <c r="E14" s="26">
        <v>1</v>
      </c>
      <c r="F14" s="22"/>
      <c r="H14" s="24">
        <f t="shared" si="1"/>
        <v>1</v>
      </c>
      <c r="I14" s="22">
        <f t="shared" si="2"/>
        <v>1.5407456413449564E-2</v>
      </c>
      <c r="J14" s="24">
        <f>IF(I$32&lt;=1+I131,I14,B14*H14+J$33*(I14-B14*H14))</f>
        <v>1.5407456413449564E-2</v>
      </c>
      <c r="K14" s="22">
        <f t="shared" si="4"/>
        <v>1.5407456413449564E-2</v>
      </c>
      <c r="L14" s="22">
        <f t="shared" si="5"/>
        <v>1.5407456413449564E-2</v>
      </c>
      <c r="M14" s="228">
        <f t="shared" si="6"/>
        <v>1.5407456413449564E-2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IF($B$81=0,0,(SUMIF($N$6:$N$28,$U14,L$6:L$28)+SUMIF($N$91:$N$118,$U14,L$91:L$118))*$B$83*$H$84*Poor!$B$81/$B$81)</f>
        <v>0</v>
      </c>
      <c r="T14" s="225">
        <f>IF($B$81=0,0,(SUMIF($N$6:$N$28,$U14,M$6:M$28)+SUMIF($N$91:$N$118,$U14,M$91:M$118))*$B$83*$H$84*Poor!$B$81/$B$81)</f>
        <v>0</v>
      </c>
      <c r="U14" s="226">
        <v>8</v>
      </c>
      <c r="V14" s="56"/>
      <c r="W14" s="110"/>
      <c r="X14" s="118"/>
      <c r="Y14" s="184">
        <f>M14*4</f>
        <v>6.1629825653798258E-2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6.1629825653798258E-2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1.5407456413449564E-2</v>
      </c>
      <c r="AJ14" s="120">
        <f t="shared" si="14"/>
        <v>3.0814912826899129E-2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4.7169933063511839E-2</v>
      </c>
      <c r="C15" s="216">
        <f>IF([1]Summ!F1053="",0,[1]Summ!F1053)</f>
        <v>0.1886797322540473</v>
      </c>
      <c r="D15" s="24">
        <f t="shared" si="0"/>
        <v>0.23584966531755913</v>
      </c>
      <c r="E15" s="26">
        <v>1</v>
      </c>
      <c r="F15" s="22"/>
      <c r="H15" s="24">
        <f t="shared" si="1"/>
        <v>1</v>
      </c>
      <c r="I15" s="22">
        <f t="shared" si="2"/>
        <v>0.23584966531755913</v>
      </c>
      <c r="J15" s="24">
        <f>IF(I$32&lt;=1+I131,I15,B15*H15+J$33*(I15-B15*H15))</f>
        <v>3.4205586507789369E-2</v>
      </c>
      <c r="K15" s="22">
        <f t="shared" si="4"/>
        <v>4.7169933063511839E-2</v>
      </c>
      <c r="L15" s="22">
        <f t="shared" si="5"/>
        <v>4.7169933063511839E-2</v>
      </c>
      <c r="M15" s="229">
        <f t="shared" si="6"/>
        <v>3.4205586507789369E-2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IF($B$81=0,0,(SUMIF($N$6:$N$28,$U15,L$6:L$28)+SUMIF($N$91:$N$118,$U15,L$91:L$118))*$B$83*$H$84*Poor!$B$81/$B$81)</f>
        <v>0</v>
      </c>
      <c r="T15" s="225">
        <f>IF($B$81=0,0,(SUMIF($N$6:$N$28,$U15,M$6:M$28)+SUMIF($N$91:$N$118,$U15,M$91:M$118))*$B$83*$H$84*Poor!$B$81/$B$81)</f>
        <v>0</v>
      </c>
      <c r="U15" s="226">
        <v>9</v>
      </c>
      <c r="V15" s="56"/>
      <c r="W15" s="110"/>
      <c r="X15" s="118"/>
      <c r="Y15" s="184">
        <f t="shared" si="9"/>
        <v>0.13682234603115748</v>
      </c>
      <c r="Z15" s="116">
        <v>0.25</v>
      </c>
      <c r="AA15" s="121">
        <f t="shared" si="16"/>
        <v>3.4205586507789369E-2</v>
      </c>
      <c r="AB15" s="116">
        <v>0.25</v>
      </c>
      <c r="AC15" s="121">
        <f t="shared" si="7"/>
        <v>3.4205586507789369E-2</v>
      </c>
      <c r="AD15" s="116">
        <v>0.25</v>
      </c>
      <c r="AE15" s="121">
        <f t="shared" si="8"/>
        <v>3.4205586507789369E-2</v>
      </c>
      <c r="AF15" s="122">
        <f t="shared" si="10"/>
        <v>0.25</v>
      </c>
      <c r="AG15" s="121">
        <f t="shared" si="11"/>
        <v>3.4205586507789369E-2</v>
      </c>
      <c r="AH15" s="123">
        <f t="shared" si="12"/>
        <v>1</v>
      </c>
      <c r="AI15" s="184">
        <f t="shared" si="13"/>
        <v>3.4205586507789369E-2</v>
      </c>
      <c r="AJ15" s="120">
        <f t="shared" si="14"/>
        <v>3.4205586507789369E-2</v>
      </c>
      <c r="AK15" s="119">
        <f t="shared" si="15"/>
        <v>3.4205586507789369E-2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type (green vegetables)Cabbage</v>
      </c>
      <c r="B16" s="216">
        <f>IF([1]Summ!E1054="",0,[1]Summ!E1054)</f>
        <v>1.1383094645080946E-3</v>
      </c>
      <c r="C16" s="216">
        <f>IF([1]Summ!F1054="",0,[1]Summ!F1054)</f>
        <v>0</v>
      </c>
      <c r="D16" s="24">
        <f t="shared" si="0"/>
        <v>1.1383094645080946E-3</v>
      </c>
      <c r="E16" s="26">
        <v>1</v>
      </c>
      <c r="F16" s="22"/>
      <c r="H16" s="24">
        <f t="shared" si="1"/>
        <v>1</v>
      </c>
      <c r="I16" s="22">
        <f t="shared" si="2"/>
        <v>1.1383094645080946E-3</v>
      </c>
      <c r="J16" s="24">
        <f>IF(I$32&lt;=1+I131,I16,B16*H16+J$33*(I16-B16*H16))</f>
        <v>1.1383094645080946E-3</v>
      </c>
      <c r="K16" s="22">
        <f t="shared" si="4"/>
        <v>1.1383094645080946E-3</v>
      </c>
      <c r="L16" s="22">
        <f t="shared" si="5"/>
        <v>1.1383094645080946E-3</v>
      </c>
      <c r="M16" s="227">
        <f t="shared" si="6"/>
        <v>1.1383094645080946E-3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2640</v>
      </c>
      <c r="S16" s="225">
        <f>IF($B$81=0,0,(SUMIF($N$6:$N$28,$U16,L$6:L$28)+SUMIF($N$91:$N$118,$U16,L$91:L$118))*$B$83*$H$84*Poor!$B$81/$B$81)</f>
        <v>2640</v>
      </c>
      <c r="T16" s="225">
        <f>IF($B$81=0,0,(SUMIF($N$6:$N$28,$U16,M$6:M$28)+SUMIF($N$91:$N$118,$U16,M$91:M$118))*$B$83*$H$84*Poor!$B$81/$B$81)</f>
        <v>2603.7206662334838</v>
      </c>
      <c r="U16" s="226">
        <v>10</v>
      </c>
      <c r="V16" s="56"/>
      <c r="W16" s="110"/>
      <c r="X16" s="118"/>
      <c r="Y16" s="184">
        <f t="shared" si="9"/>
        <v>4.5532378580323786E-3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4.5532378580323786E-3</v>
      </c>
      <c r="AH16" s="123">
        <f t="shared" si="12"/>
        <v>1</v>
      </c>
      <c r="AI16" s="184">
        <f t="shared" si="13"/>
        <v>1.1383094645080946E-3</v>
      </c>
      <c r="AJ16" s="120">
        <f t="shared" si="14"/>
        <v>0</v>
      </c>
      <c r="AK16" s="119">
        <f t="shared" si="15"/>
        <v>2.2766189290161893E-3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16">
        <f>IF([1]Summ!E1055="",0,[1]Summ!E1055)</f>
        <v>-2.7536161270236611E-3</v>
      </c>
      <c r="C17" s="216">
        <f>IF([1]Summ!F1055="",0,[1]Summ!F1055)</f>
        <v>0</v>
      </c>
      <c r="D17" s="24">
        <f>SUM(B17,C17)</f>
        <v>-2.7536161270236611E-3</v>
      </c>
      <c r="E17" s="26">
        <v>1</v>
      </c>
      <c r="F17" s="22"/>
      <c r="H17" s="24">
        <f t="shared" si="1"/>
        <v>1</v>
      </c>
      <c r="I17" s="22">
        <f t="shared" si="2"/>
        <v>-2.7536161270236611E-3</v>
      </c>
      <c r="J17" s="24">
        <f t="shared" ref="J17:J25" si="17">IF(I$32&lt;=1+I131,I17,B17*H17+J$33*(I17-B17*H17))</f>
        <v>-2.7536161270236611E-3</v>
      </c>
      <c r="K17" s="22">
        <f t="shared" si="4"/>
        <v>-2.7536161270236611E-3</v>
      </c>
      <c r="L17" s="22">
        <f t="shared" si="5"/>
        <v>-2.7536161270236611E-3</v>
      </c>
      <c r="M17" s="228">
        <f t="shared" si="6"/>
        <v>-2.7536161270236611E-3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IF($B$81=0,0,(SUMIF($N$6:$N$28,$U17,L$6:L$28)+SUMIF($N$91:$N$118,$U17,L$91:L$118))*$B$83*$H$84*Poor!$B$81/$B$81)</f>
        <v>0</v>
      </c>
      <c r="T17" s="225">
        <f>IF($B$81=0,0,(SUMIF($N$6:$N$28,$U17,M$6:M$28)+SUMIF($N$91:$N$118,$U17,M$91:M$118))*$B$83*$H$84*Poor!$B$81/$B$81)</f>
        <v>0</v>
      </c>
      <c r="U17" s="226">
        <v>11</v>
      </c>
      <c r="V17" s="56"/>
      <c r="W17" s="110"/>
      <c r="X17" s="118"/>
      <c r="Y17" s="184">
        <f t="shared" si="9"/>
        <v>-1.1014464508094644E-2</v>
      </c>
      <c r="Z17" s="116">
        <v>0.29409999999999997</v>
      </c>
      <c r="AA17" s="121">
        <f t="shared" si="16"/>
        <v>-3.2393540118306344E-3</v>
      </c>
      <c r="AB17" s="116">
        <v>0.17649999999999999</v>
      </c>
      <c r="AC17" s="121">
        <f t="shared" si="7"/>
        <v>-1.9440529856787046E-3</v>
      </c>
      <c r="AD17" s="116">
        <v>0.23530000000000001</v>
      </c>
      <c r="AE17" s="121">
        <f t="shared" si="8"/>
        <v>-2.5917034987546698E-3</v>
      </c>
      <c r="AF17" s="122">
        <f t="shared" si="10"/>
        <v>0.29410000000000003</v>
      </c>
      <c r="AG17" s="121">
        <f t="shared" si="11"/>
        <v>-3.2393540118306353E-3</v>
      </c>
      <c r="AH17" s="123">
        <f t="shared" si="12"/>
        <v>1</v>
      </c>
      <c r="AI17" s="184">
        <f t="shared" si="13"/>
        <v>-2.7536161270236611E-3</v>
      </c>
      <c r="AJ17" s="120">
        <f t="shared" si="14"/>
        <v>-2.5917034987546694E-3</v>
      </c>
      <c r="AK17" s="119">
        <f t="shared" si="15"/>
        <v>-2.9155287552926528E-3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Spinach: no produced</v>
      </c>
      <c r="B18" s="216">
        <f>IF([1]Summ!E1056="",0,[1]Summ!E1056)</f>
        <v>1.5641843088418431E-3</v>
      </c>
      <c r="C18" s="216">
        <f>IF([1]Summ!F1056="",0,[1]Summ!F1056)</f>
        <v>0</v>
      </c>
      <c r="D18" s="24">
        <f t="shared" ref="D18:D20" si="18">SUM(B18,C18)</f>
        <v>1.5641843088418431E-3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1.5641843088418431E-3</v>
      </c>
      <c r="J18" s="24">
        <f t="shared" si="17"/>
        <v>1.5641843088418431E-3</v>
      </c>
      <c r="K18" s="22">
        <f t="shared" ref="K18:K20" si="21">B18</f>
        <v>1.5641843088418431E-3</v>
      </c>
      <c r="L18" s="22">
        <f t="shared" ref="L18:L20" si="22">IF(K18="","",K18*H18)</f>
        <v>1.5641843088418431E-3</v>
      </c>
      <c r="M18" s="228">
        <f t="shared" ref="M18:M20" si="23">J18</f>
        <v>1.5641843088418431E-3</v>
      </c>
      <c r="N18" s="232">
        <v>1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1382.5664790259123</v>
      </c>
      <c r="S18" s="225">
        <f>IF($B$81=0,0,(SUMIF($N$6:$N$28,$U18,L$6:L$28)+SUMIF($N$91:$N$118,$U18,L$91:L$118))*$B$83*$H$84*Poor!$B$81/$B$81)</f>
        <v>1382.5664790259123</v>
      </c>
      <c r="T18" s="225">
        <f>IF($B$81=0,0,(SUMIF($N$6:$N$28,$U18,M$6:M$28)+SUMIF($N$91:$N$118,$U18,M$91:M$118))*$B$83*$H$84*Poor!$B$81/$B$81)</f>
        <v>1382.5664790259123</v>
      </c>
      <c r="U18" s="226">
        <v>12</v>
      </c>
      <c r="V18" s="56"/>
      <c r="W18" s="110"/>
      <c r="X18" s="118"/>
      <c r="Y18" s="184">
        <f t="shared" ref="Y18:Y20" si="24">M18*4</f>
        <v>6.2567372353673724E-3</v>
      </c>
      <c r="Z18" s="116">
        <v>1.2941</v>
      </c>
      <c r="AA18" s="121">
        <f t="shared" ref="AA18:AA20" si="25">$M18*Z18*4</f>
        <v>8.0968436562889167E-3</v>
      </c>
      <c r="AB18" s="116">
        <v>1.1765000000000001</v>
      </c>
      <c r="AC18" s="121">
        <f t="shared" ref="AC18:AC20" si="26">$M18*AB18*4</f>
        <v>7.3610513574097142E-3</v>
      </c>
      <c r="AD18" s="116">
        <v>1.2353000000000001</v>
      </c>
      <c r="AE18" s="121">
        <f t="shared" ref="AE18:AE20" si="27">$M18*AD18*4</f>
        <v>7.7289475068493159E-3</v>
      </c>
      <c r="AF18" s="122">
        <f t="shared" ref="AF18:AF20" si="28">1-SUM(Z18,AB18,AD18)</f>
        <v>-2.7059000000000002</v>
      </c>
      <c r="AG18" s="121">
        <f t="shared" ref="AG18:AG20" si="29">$M18*AF18*4</f>
        <v>-1.6930105285180574E-2</v>
      </c>
      <c r="AH18" s="123">
        <f t="shared" ref="AH18:AH20" si="30">SUM(Z18,AB18,AD18,AF18)</f>
        <v>1</v>
      </c>
      <c r="AI18" s="184">
        <f t="shared" ref="AI18:AI20" si="31">SUM(AA18,AC18,AE18,AG18)/4</f>
        <v>1.5641843088418433E-3</v>
      </c>
      <c r="AJ18" s="120">
        <f t="shared" ref="AJ18:AJ20" si="32">(AA18+AC18)/2</f>
        <v>7.7289475068493159E-3</v>
      </c>
      <c r="AK18" s="119">
        <f t="shared" ref="AK18:AK20" si="33">(AE18+AG18)/2</f>
        <v>-4.6005788891656293E-3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FISHING -- see worksheet Data 3</v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IF($B$81=0,0,(SUMIF($N$6:$N$28,$U19,L$6:L$28)+SUMIF($N$91:$N$118,$U19,L$91:L$118))*$B$83*$H$84*Poor!$B$81/$B$81)</f>
        <v>0</v>
      </c>
      <c r="T19" s="225">
        <f>IF($B$81=0,0,(SUMIF($N$6:$N$28,$U19,M$6:M$28)+SUMIF($N$91:$N$118,$U19,M$91:M$118))*$B$83*$H$84*Poor!$B$81/$B$81)</f>
        <v>0</v>
      </c>
      <c r="U19" s="226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WILD FOODS -- see worksheet Data 3</v>
      </c>
      <c r="B20" s="216">
        <f>IF([1]Summ!E1058="",0,[1]Summ!E1058)</f>
        <v>0</v>
      </c>
      <c r="C20" s="216">
        <f>IF([1]Summ!F1058="",0,[1]Summ!F1058)</f>
        <v>0.05</v>
      </c>
      <c r="D20" s="24">
        <f t="shared" si="18"/>
        <v>0.05</v>
      </c>
      <c r="E20" s="26">
        <v>1</v>
      </c>
      <c r="F20" s="22"/>
      <c r="H20" s="24">
        <f t="shared" si="19"/>
        <v>1</v>
      </c>
      <c r="I20" s="22">
        <f t="shared" si="20"/>
        <v>0.05</v>
      </c>
      <c r="J20" s="24">
        <f t="shared" si="17"/>
        <v>-3.4355429703140186E-3</v>
      </c>
      <c r="K20" s="22">
        <f t="shared" si="21"/>
        <v>0</v>
      </c>
      <c r="L20" s="22">
        <f t="shared" si="22"/>
        <v>0</v>
      </c>
      <c r="M20" s="228">
        <f t="shared" si="23"/>
        <v>-3.4355429703140186E-3</v>
      </c>
      <c r="N20" s="232">
        <v>6</v>
      </c>
      <c r="O20" s="2"/>
      <c r="P20" s="22"/>
      <c r="Q20" s="59" t="s">
        <v>81</v>
      </c>
      <c r="R20" s="225">
        <f>IF($B$81=0,0,(SUMIF($N$6:$N$28,$U20,K$6:K$28)+SUMIF($N$91:$N$118,$U20,K$91:K$118))*$B$83*$H$84*Poor!$B$81/$B$81)</f>
        <v>24840</v>
      </c>
      <c r="S20" s="225">
        <f>IF($B$81=0,0,(SUMIF($N$6:$N$28,$U20,L$6:L$28)+SUMIF($N$91:$N$118,$U20,L$91:L$118))*$B$83*$H$84*Poor!$B$81/$B$81)</f>
        <v>24840</v>
      </c>
      <c r="T20" s="225">
        <f>IF($B$81=0,0,(SUMIF($N$6:$N$28,$U20,M$6:M$28)+SUMIF($N$91:$N$118,$U20,M$91:M$118))*$B$83*$H$84*Poor!$B$81/$B$81)</f>
        <v>24840</v>
      </c>
      <c r="U20" s="226">
        <v>14</v>
      </c>
      <c r="V20" s="56"/>
      <c r="W20" s="110"/>
      <c r="X20" s="118"/>
      <c r="Y20" s="184">
        <f t="shared" si="24"/>
        <v>-1.3742171881256074E-2</v>
      </c>
      <c r="Z20" s="116">
        <v>3.2940999999999998</v>
      </c>
      <c r="AA20" s="121">
        <f t="shared" si="25"/>
        <v>-4.5268088394045634E-2</v>
      </c>
      <c r="AB20" s="116">
        <v>3.1764999999999999</v>
      </c>
      <c r="AC20" s="121">
        <f t="shared" si="26"/>
        <v>-4.3652008980809918E-2</v>
      </c>
      <c r="AD20" s="116">
        <v>3.2353000000000001</v>
      </c>
      <c r="AE20" s="121">
        <f t="shared" si="27"/>
        <v>-4.4460048687427776E-2</v>
      </c>
      <c r="AF20" s="122">
        <f t="shared" si="28"/>
        <v>-8.7058999999999997</v>
      </c>
      <c r="AG20" s="121">
        <f t="shared" si="29"/>
        <v>0.11963797418102726</v>
      </c>
      <c r="AH20" s="123">
        <f t="shared" si="30"/>
        <v>1</v>
      </c>
      <c r="AI20" s="184">
        <f t="shared" si="31"/>
        <v>-3.4355429703140164E-3</v>
      </c>
      <c r="AJ20" s="120">
        <f t="shared" si="32"/>
        <v>-4.4460048687427776E-2</v>
      </c>
      <c r="AK20" s="119">
        <f t="shared" si="33"/>
        <v>3.7588962746799737E-2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8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6000</v>
      </c>
      <c r="S21" s="225">
        <f>IF($B$81=0,0,(SUMIF($N$6:$N$28,$U21,L$6:L$28)+SUMIF($N$91:$N$118,$U21,L$91:L$118))*$B$83*$H$84*Poor!$B$81/$B$81)</f>
        <v>6000</v>
      </c>
      <c r="T21" s="225">
        <f>IF($B$81=0,0,(SUMIF($N$6:$N$28,$U21,M$6:M$28)+SUMIF($N$91:$N$118,$U21,M$91:M$118))*$B$83*$H$84*Poor!$B$81/$B$81)</f>
        <v>6000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8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IF($B$81=0,0,(SUMIF($N$6:$N$28,$U22,L$6:L$28)+SUMIF($N$91:$N$118,$U22,L$91:L$118))*$B$83*$H$84*Poor!$B$81/$B$81)</f>
        <v>0</v>
      </c>
      <c r="T22" s="225">
        <f>IF($B$81=0,0,(SUMIF($N$6:$N$28,$U22,M$6:M$28)+SUMIF($N$91:$N$118,$U22,M$91:M$118))*$B$83*$H$84*Poor!$B$81/$B$81)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8">
        <f t="shared" si="39"/>
        <v>0</v>
      </c>
      <c r="N23" s="232"/>
      <c r="O23" s="2"/>
      <c r="P23" s="22"/>
      <c r="Q23" s="171" t="s">
        <v>100</v>
      </c>
      <c r="R23" s="179">
        <f>SUM(R7:R22)</f>
        <v>47204.867866256958</v>
      </c>
      <c r="S23" s="179">
        <f>SUM(S7:S22)</f>
        <v>47204.867866256958</v>
      </c>
      <c r="T23" s="179">
        <f>SUM(T7:T22)</f>
        <v>47033.397387218189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8">
        <f t="shared" si="39"/>
        <v>0</v>
      </c>
      <c r="N24" s="232"/>
      <c r="O24" s="2"/>
      <c r="P24" s="22"/>
      <c r="Q24" s="59" t="s">
        <v>137</v>
      </c>
      <c r="R24" s="41">
        <f>IF($B$81=0,0,($B$124*$H$124)+1-($D$29*$H$29)-($D$28*$H$28))*$I$83*Poor!$B$81/$B$81</f>
        <v>16327.846678841508</v>
      </c>
      <c r="S24" s="41">
        <f>IF($B$81=0,0,($B$124*($H$124)+1-($D$29*$H$29)-($D$28*$H$28))*$I$83*Poor!$B$81/$B$81)</f>
        <v>16327.846678841508</v>
      </c>
      <c r="T24" s="41">
        <f>IF($B$81=0,0,($B$124*($H$124)+1-($D$29*$H$29)-($D$28*$H$28))*$I$83*Poor!$B$81/$B$81)</f>
        <v>16327.846678841508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8">
        <f t="shared" si="39"/>
        <v>0</v>
      </c>
      <c r="N25" s="232"/>
      <c r="O25" s="2"/>
      <c r="P25" s="22"/>
      <c r="Q25" s="142" t="s">
        <v>138</v>
      </c>
      <c r="R25" s="41">
        <f>IF($B$81=0,0,($B$124*$H$124)+($B$125*$H$125*$H$84)+1-($D$29*$H$29)-($D$28*$H$28))*$I$83*Poor!$B$81/$B$81</f>
        <v>30306.513345508178</v>
      </c>
      <c r="S25" s="41">
        <f>IF($B$81=0,0,($B$124*$H$124)+($B$125*$H$125*$H$84)+1-($D$29*$H$29)-($D$28*$H$28))*$I$83*Poor!$B$81/$B$81</f>
        <v>30306.513345508178</v>
      </c>
      <c r="T25" s="41">
        <f>IF($B$81=0,0,($B$124*$H$124)+($B$125*$H$125*$H$84)+1-($D$29*$H$29)-($D$28*$H$28))*$I$83*Poor!$B$81/$B$81</f>
        <v>30306.513345508178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7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58050.513345508167</v>
      </c>
      <c r="S26" s="41">
        <f>IF($B$81=0,0,($B$124*$H$124)+($B$125*$H$125*$H$84)+($B$126*$H$126*$H$84)+1-($D$29*$H$29)-($D$28*$H$28))*$I$83*Poor!$B$81/$B$81</f>
        <v>58050.513345508167</v>
      </c>
      <c r="T26" s="41">
        <f>IF($B$81=0,0,($B$124*$H$124)+($B$125*$H$125*$H$84)+($B$126*$H$126*$H$84)+1-($D$29*$H$29)-($D$28*$H$28))*$I$83*Poor!$B$81/$B$81</f>
        <v>58050.513345508167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4.9711732565379821E-2</v>
      </c>
      <c r="C27" s="216">
        <f>IF([1]Summ!F1065="",0,[1]Summ!F1065)</f>
        <v>-4.9711732565379821E-2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5.3127468432522244E-2</v>
      </c>
      <c r="K27" s="22">
        <f t="shared" si="4"/>
        <v>4.9711732565379821E-2</v>
      </c>
      <c r="L27" s="22">
        <f t="shared" si="5"/>
        <v>4.9711732565379821E-2</v>
      </c>
      <c r="M27" s="229">
        <f t="shared" si="6"/>
        <v>5.3127468432522244E-2</v>
      </c>
      <c r="N27" s="232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59470.513345508174</v>
      </c>
      <c r="S27" s="41">
        <f>IF($B$81=0,0,($B$124*$H$124)+($B$125*$H$125*$H$84)+($B$126*$H$126*$H$84)+($B$127*$H$127*$H$84)+1-($D$29*$H$29)-($D$28*$H$28))*$I$83*Poor!$B$81/$B$81</f>
        <v>59470.513345508174</v>
      </c>
      <c r="T27" s="41">
        <f>IF($B$81=0,0,($B$124*$H$124)+($B$125*$H$125*$H$84)+($B$126*$H$126*$H$84)+($B$127*$H$127*$H$84)+1-($D$29*$H$29)-($D$28*$H$28))*$I$83*Poor!$B$81/$B$81</f>
        <v>59470.513345508174</v>
      </c>
      <c r="U27" s="56"/>
      <c r="V27" s="56"/>
      <c r="W27" s="110"/>
      <c r="X27" s="118"/>
      <c r="Y27" s="184">
        <f t="shared" si="9"/>
        <v>0.21250987373008898</v>
      </c>
      <c r="Z27" s="116">
        <v>0.25</v>
      </c>
      <c r="AA27" s="121">
        <f t="shared" si="16"/>
        <v>5.3127468432522244E-2</v>
      </c>
      <c r="AB27" s="116">
        <v>0.25</v>
      </c>
      <c r="AC27" s="121">
        <f t="shared" si="7"/>
        <v>5.3127468432522244E-2</v>
      </c>
      <c r="AD27" s="116">
        <v>0.25</v>
      </c>
      <c r="AE27" s="121">
        <f t="shared" si="8"/>
        <v>5.3127468432522244E-2</v>
      </c>
      <c r="AF27" s="122">
        <f t="shared" si="10"/>
        <v>0.25</v>
      </c>
      <c r="AG27" s="121">
        <f t="shared" si="11"/>
        <v>5.3127468432522244E-2</v>
      </c>
      <c r="AH27" s="123">
        <f t="shared" si="12"/>
        <v>1</v>
      </c>
      <c r="AI27" s="184">
        <f t="shared" si="13"/>
        <v>5.3127468432522244E-2</v>
      </c>
      <c r="AJ27" s="120">
        <f t="shared" si="14"/>
        <v>5.3127468432522244E-2</v>
      </c>
      <c r="AK27" s="119">
        <f t="shared" si="15"/>
        <v>5.3127468432522244E-2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6.7650971357409703E-2</v>
      </c>
      <c r="C28" s="216">
        <f>IF([1]Summ!F1066="",0,[1]Summ!F1066)</f>
        <v>-6.7650971357409703E-2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7.2299327739046987E-2</v>
      </c>
      <c r="K28" s="22">
        <f t="shared" si="4"/>
        <v>6.7650971357409703E-2</v>
      </c>
      <c r="L28" s="22">
        <f t="shared" si="5"/>
        <v>6.7650971357409703E-2</v>
      </c>
      <c r="M28" s="227">
        <f t="shared" si="6"/>
        <v>7.2299327739046987E-2</v>
      </c>
      <c r="N28" s="232"/>
      <c r="O28" s="2"/>
      <c r="P28" s="22"/>
      <c r="V28" s="56"/>
      <c r="W28" s="110"/>
      <c r="X28" s="118"/>
      <c r="Y28" s="184">
        <f t="shared" si="9"/>
        <v>0.28919731095618795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0.14459865547809397</v>
      </c>
      <c r="AF28" s="122">
        <f t="shared" si="10"/>
        <v>0.5</v>
      </c>
      <c r="AG28" s="121">
        <f t="shared" si="11"/>
        <v>0.14459865547809397</v>
      </c>
      <c r="AH28" s="123">
        <f t="shared" si="12"/>
        <v>1</v>
      </c>
      <c r="AI28" s="184">
        <f t="shared" si="13"/>
        <v>7.2299327739046987E-2</v>
      </c>
      <c r="AJ28" s="120">
        <f t="shared" si="14"/>
        <v>0</v>
      </c>
      <c r="AK28" s="119">
        <f t="shared" si="15"/>
        <v>0.14459865547809397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0.31049156292029884</v>
      </c>
      <c r="C29" s="216">
        <f>IF([1]Summ!F1067="",0,[1]Summ!F1067)</f>
        <v>0.17625555201180054</v>
      </c>
      <c r="D29" s="24">
        <f>SUM(B29,C29)</f>
        <v>0.48674711493209938</v>
      </c>
      <c r="E29" s="26">
        <v>1</v>
      </c>
      <c r="F29" s="22"/>
      <c r="H29" s="24">
        <f t="shared" si="1"/>
        <v>1</v>
      </c>
      <c r="I29" s="22">
        <f t="shared" si="2"/>
        <v>0.48674711493209938</v>
      </c>
      <c r="J29" s="24">
        <f>IF(I$32&lt;=1+I131,I29,B29*H29+J$33*(I29-B29*H29))</f>
        <v>0.29838089246643967</v>
      </c>
      <c r="K29" s="22">
        <f t="shared" si="4"/>
        <v>0.31049156292029884</v>
      </c>
      <c r="L29" s="22">
        <f t="shared" si="5"/>
        <v>0.31049156292029884</v>
      </c>
      <c r="M29" s="227">
        <f t="shared" si="6"/>
        <v>0.29838089246643967</v>
      </c>
      <c r="N29" s="232"/>
      <c r="P29" s="22"/>
      <c r="V29" s="56"/>
      <c r="W29" s="110"/>
      <c r="X29" s="118"/>
      <c r="Y29" s="184">
        <f t="shared" si="9"/>
        <v>1.1935235698657587</v>
      </c>
      <c r="Z29" s="116">
        <v>0.25</v>
      </c>
      <c r="AA29" s="121">
        <f t="shared" si="16"/>
        <v>0.29838089246643967</v>
      </c>
      <c r="AB29" s="116">
        <v>0.25</v>
      </c>
      <c r="AC29" s="121">
        <f t="shared" si="7"/>
        <v>0.29838089246643967</v>
      </c>
      <c r="AD29" s="116">
        <v>0.25</v>
      </c>
      <c r="AE29" s="121">
        <f t="shared" si="8"/>
        <v>0.29838089246643967</v>
      </c>
      <c r="AF29" s="122">
        <f t="shared" si="10"/>
        <v>0.25</v>
      </c>
      <c r="AG29" s="121">
        <f t="shared" si="11"/>
        <v>0.29838089246643967</v>
      </c>
      <c r="AH29" s="123">
        <f t="shared" si="12"/>
        <v>1</v>
      </c>
      <c r="AI29" s="184">
        <f t="shared" si="13"/>
        <v>0.29838089246643967</v>
      </c>
      <c r="AJ29" s="120">
        <f t="shared" si="14"/>
        <v>0.29838089246643967</v>
      </c>
      <c r="AK29" s="119">
        <f t="shared" si="15"/>
        <v>0.29838089246643967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0.39427872478206727</v>
      </c>
      <c r="C30" s="103"/>
      <c r="D30" s="24">
        <f>(D119-B124)</f>
        <v>3.3147363291709007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3.3147363291709007</v>
      </c>
      <c r="J30" s="234">
        <f>IF(I$32&lt;=$B$32,I30,$B$32-SUM(J6:J29))</f>
        <v>0.4147251925131834</v>
      </c>
      <c r="K30" s="22">
        <f t="shared" si="4"/>
        <v>0.39427872478206727</v>
      </c>
      <c r="L30" s="22">
        <f>IF(L124=L119,0,IF(K30="",0,(L119-L124)/(B119-B124)*K30))</f>
        <v>0.39427872478206727</v>
      </c>
      <c r="M30" s="175">
        <f t="shared" si="6"/>
        <v>0.4147251925131834</v>
      </c>
      <c r="N30" s="166" t="s">
        <v>86</v>
      </c>
      <c r="O30" s="2"/>
      <c r="P30" s="22"/>
      <c r="Q30" s="237" t="s">
        <v>141</v>
      </c>
      <c r="R30" s="237">
        <f t="shared" ref="R30:T33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1.6589007700527336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-1.3385044418176555E-16</v>
      </c>
      <c r="AC30" s="188">
        <f>IF(AC79*4/$I$83+SUM(AC6:AC29)&lt;1,AC79*4/$I$83,1-SUM(AC6:AC29))</f>
        <v>-2.2204460492503131E-16</v>
      </c>
      <c r="AD30" s="122">
        <f>IF($Y30=0,0,AE30/($Y$30))</f>
        <v>5.3699875335491989E-2</v>
      </c>
      <c r="AE30" s="188">
        <f>IF(AE79*4/$I$83+SUM(AE6:AE29)&lt;1,AE79*4/$I$83,1-SUM(AE6:AE29))</f>
        <v>8.9082764545783455E-2</v>
      </c>
      <c r="AF30" s="122">
        <f>IF($Y30=0,0,AG30/($Y$30))</f>
        <v>4.4613356091778751E-2</v>
      </c>
      <c r="AG30" s="188">
        <f>IF(AG79*4/$I$83+SUM(AG6:AG29)&lt;1,AG79*4/$I$83,1-SUM(AG6:AG29))</f>
        <v>7.400913077528859E-2</v>
      </c>
      <c r="AH30" s="123">
        <f t="shared" si="12"/>
        <v>9.8313231427270609E-2</v>
      </c>
      <c r="AI30" s="184">
        <f t="shared" si="13"/>
        <v>4.0772973830267956E-2</v>
      </c>
      <c r="AJ30" s="120">
        <f t="shared" si="14"/>
        <v>-1.1102230246251565E-16</v>
      </c>
      <c r="AK30" s="119">
        <f t="shared" si="15"/>
        <v>8.1545947660536022E-2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($B$32-SUM(J6:J30))</f>
        <v>0</v>
      </c>
      <c r="K31" s="22" t="str">
        <f t="shared" si="4"/>
        <v/>
      </c>
      <c r="L31" s="22">
        <f>(1-SUM(L6:L30))</f>
        <v>-0.37395221868291539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0</v>
      </c>
      <c r="S31" s="237">
        <f t="shared" si="50"/>
        <v>0</v>
      </c>
      <c r="T31" s="237">
        <f t="shared" si="50"/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1.3739522186829154</v>
      </c>
      <c r="C32" s="29">
        <f>SUM(C6:C31)</f>
        <v>0.29757258034305833</v>
      </c>
      <c r="D32" s="24">
        <f>SUM(D6:D30)</f>
        <v>4.5919824034148071</v>
      </c>
      <c r="E32" s="2"/>
      <c r="F32" s="2"/>
      <c r="H32" s="17"/>
      <c r="I32" s="22">
        <f>SUM(I6:I30)</f>
        <v>4.5919824034148071</v>
      </c>
      <c r="J32" s="17"/>
      <c r="L32" s="22">
        <f>SUM(L6:L30)</f>
        <v>1.3739522186829154</v>
      </c>
      <c r="M32" s="23"/>
      <c r="N32" s="56"/>
      <c r="O32" s="2"/>
      <c r="P32" s="22"/>
      <c r="Q32" s="237" t="s">
        <v>143</v>
      </c>
      <c r="R32" s="237">
        <f t="shared" si="50"/>
        <v>10845.645479251209</v>
      </c>
      <c r="S32" s="237">
        <f t="shared" si="50"/>
        <v>10845.645479251209</v>
      </c>
      <c r="T32" s="237">
        <f t="shared" si="50"/>
        <v>11017.115958289978</v>
      </c>
      <c r="V32" s="56"/>
      <c r="W32" s="110"/>
      <c r="X32" s="118"/>
      <c r="Y32" s="115">
        <f>SUM(Y6:Y31)</f>
        <v>5.4958088747316616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-6.871085940628037E-2</v>
      </c>
      <c r="K33" s="14"/>
      <c r="L33" s="11"/>
      <c r="M33" s="30"/>
      <c r="N33" s="168" t="s">
        <v>87</v>
      </c>
      <c r="O33" s="2"/>
      <c r="P33" s="2"/>
      <c r="Q33" s="241" t="s">
        <v>144</v>
      </c>
      <c r="R33" s="237">
        <f t="shared" si="50"/>
        <v>12265.645479251216</v>
      </c>
      <c r="S33" s="237">
        <f t="shared" si="50"/>
        <v>12265.645479251216</v>
      </c>
      <c r="T33" s="237">
        <f t="shared" si="50"/>
        <v>12437.115958289985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41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3500</v>
      </c>
      <c r="C37" s="217">
        <f>IF([1]Summ!F1072="",0,[1]Summ!F1072)</f>
        <v>0</v>
      </c>
      <c r="D37" s="38">
        <f>SUM(B37,C37)</f>
        <v>3500</v>
      </c>
      <c r="E37" s="236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3500</v>
      </c>
      <c r="J37" s="38">
        <f t="shared" ref="J37:J49" si="53">J91*I$83</f>
        <v>3500</v>
      </c>
      <c r="K37" s="40">
        <f t="shared" ref="K37:K49" si="54">(B37/B$65)</f>
        <v>8.3178858310756221E-2</v>
      </c>
      <c r="L37" s="22">
        <f t="shared" ref="L37:L49" si="55">(K37*H37)</f>
        <v>8.3178858310756221E-2</v>
      </c>
      <c r="M37" s="24">
        <f t="shared" ref="M37:M49" si="56">J37/B$65</f>
        <v>8.3178858310756221E-2</v>
      </c>
      <c r="N37" s="2"/>
      <c r="O37" s="2"/>
      <c r="Q37" s="2"/>
      <c r="R37" s="180">
        <v>28391</v>
      </c>
      <c r="S37" s="180">
        <v>32156</v>
      </c>
      <c r="T37" s="22">
        <f>S37/R37</f>
        <v>1.1326124476066359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3500</v>
      </c>
      <c r="AH37" s="123">
        <f>SUM(Z37,AB37,AD37,AF37)</f>
        <v>1</v>
      </c>
      <c r="AI37" s="112">
        <f>SUM(AA37,AC37,AE37,AG37)</f>
        <v>3500</v>
      </c>
      <c r="AJ37" s="148">
        <f>(AA37+AC37)</f>
        <v>0</v>
      </c>
      <c r="AK37" s="147">
        <f>(AE37+AG37)</f>
        <v>3500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600</v>
      </c>
      <c r="C38" s="217">
        <f>IF([1]Summ!F1073="",0,[1]Summ!F1073)</f>
        <v>0</v>
      </c>
      <c r="D38" s="38">
        <f t="shared" ref="D38:D47" si="58">SUM(B38,C38)</f>
        <v>600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600</v>
      </c>
      <c r="J38" s="38">
        <f t="shared" si="53"/>
        <v>600</v>
      </c>
      <c r="K38" s="40">
        <f t="shared" si="54"/>
        <v>1.4259232853272494E-2</v>
      </c>
      <c r="L38" s="22">
        <f t="shared" si="55"/>
        <v>1.4259232853272494E-2</v>
      </c>
      <c r="M38" s="24">
        <f t="shared" si="56"/>
        <v>1.4259232853272494E-2</v>
      </c>
      <c r="N38" s="2"/>
      <c r="O38" s="2"/>
      <c r="P38" s="2"/>
      <c r="Q38" s="59"/>
      <c r="R38" s="180">
        <v>17060</v>
      </c>
      <c r="S38" s="180">
        <v>19322</v>
      </c>
      <c r="T38" s="22">
        <f t="shared" ref="T38:T41" si="60">S38/R38</f>
        <v>1.132590855803048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1">$J38*AF38</f>
        <v>600</v>
      </c>
      <c r="AH38" s="123">
        <f t="shared" ref="AH38:AI58" si="62">SUM(Z38,AB38,AD38,AF38)</f>
        <v>1</v>
      </c>
      <c r="AI38" s="112">
        <f t="shared" si="62"/>
        <v>600</v>
      </c>
      <c r="AJ38" s="148">
        <f t="shared" ref="AJ38:AJ64" si="63">(AA38+AC38)</f>
        <v>0</v>
      </c>
      <c r="AK38" s="147">
        <f t="shared" ref="AK38:AK64" si="64">(AE38+AG38)</f>
        <v>600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7">
        <f>IF([1]Summ!E1074="",0,[1]Summ!E1074)</f>
        <v>123</v>
      </c>
      <c r="C39" s="217">
        <f>IF([1]Summ!F1074="",0,[1]Summ!F1074)</f>
        <v>0</v>
      </c>
      <c r="D39" s="38">
        <f t="shared" si="58"/>
        <v>123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123</v>
      </c>
      <c r="J39" s="38">
        <f t="shared" si="53"/>
        <v>122.99999999999999</v>
      </c>
      <c r="K39" s="40">
        <f t="shared" si="54"/>
        <v>2.9231427349208612E-3</v>
      </c>
      <c r="L39" s="22">
        <f t="shared" si="55"/>
        <v>2.9231427349208612E-3</v>
      </c>
      <c r="M39" s="24">
        <f t="shared" si="56"/>
        <v>2.9231427349208608E-3</v>
      </c>
      <c r="N39" s="2"/>
      <c r="O39" s="2"/>
      <c r="P39" s="2"/>
      <c r="Q39" s="59"/>
      <c r="R39" s="180">
        <v>31038</v>
      </c>
      <c r="S39" s="180">
        <v>35155</v>
      </c>
      <c r="T39" s="22">
        <f t="shared" si="60"/>
        <v>1.1326438559185514</v>
      </c>
      <c r="U39" s="56"/>
      <c r="V39" s="56"/>
      <c r="W39" s="115"/>
      <c r="X39" s="118">
        <v>1</v>
      </c>
      <c r="Y39" s="110"/>
      <c r="Z39" s="122">
        <f>Z8</f>
        <v>0.39719568913254227</v>
      </c>
      <c r="AA39" s="147">
        <f t="shared" ref="AA39:AA64" si="65">$J39*Z39</f>
        <v>48.855069763302694</v>
      </c>
      <c r="AB39" s="122">
        <f>AB8</f>
        <v>0.38930691810726847</v>
      </c>
      <c r="AC39" s="147">
        <f t="shared" ref="AC39:AC64" si="66">$J39*AB39</f>
        <v>47.88475092719402</v>
      </c>
      <c r="AD39" s="122">
        <f>AD8</f>
        <v>0.21349739276018925</v>
      </c>
      <c r="AE39" s="147">
        <f t="shared" ref="AE39:AE64" si="67">$J39*AD39</f>
        <v>26.260179309503275</v>
      </c>
      <c r="AF39" s="122">
        <f t="shared" si="57"/>
        <v>0</v>
      </c>
      <c r="AG39" s="147">
        <f t="shared" si="61"/>
        <v>0</v>
      </c>
      <c r="AH39" s="123">
        <f t="shared" si="62"/>
        <v>1</v>
      </c>
      <c r="AI39" s="112">
        <f t="shared" si="62"/>
        <v>122.99999999999999</v>
      </c>
      <c r="AJ39" s="148">
        <f t="shared" si="63"/>
        <v>96.739820690496714</v>
      </c>
      <c r="AK39" s="147">
        <f t="shared" si="64"/>
        <v>26.260179309503275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6"/>
      <c r="R40" s="180">
        <v>58782</v>
      </c>
      <c r="S40" s="180">
        <v>66578</v>
      </c>
      <c r="T40" s="22">
        <f t="shared" si="60"/>
        <v>1.1326256336973903</v>
      </c>
      <c r="U40" s="56"/>
      <c r="V40" s="56"/>
      <c r="W40" s="115"/>
      <c r="X40" s="118">
        <v>1</v>
      </c>
      <c r="Y40" s="110"/>
      <c r="Z40" s="122">
        <f>Z9</f>
        <v>0.39719568913254222</v>
      </c>
      <c r="AA40" s="147">
        <f t="shared" si="65"/>
        <v>0</v>
      </c>
      <c r="AB40" s="122">
        <f>AB9</f>
        <v>0.38930691810726847</v>
      </c>
      <c r="AC40" s="147">
        <f t="shared" si="66"/>
        <v>0</v>
      </c>
      <c r="AD40" s="122">
        <f>AD9</f>
        <v>0.21349739276018934</v>
      </c>
      <c r="AE40" s="147">
        <f t="shared" si="67"/>
        <v>0</v>
      </c>
      <c r="AF40" s="122">
        <f t="shared" si="57"/>
        <v>0</v>
      </c>
      <c r="AG40" s="147">
        <f t="shared" si="61"/>
        <v>0</v>
      </c>
      <c r="AH40" s="123">
        <f t="shared" si="62"/>
        <v>1</v>
      </c>
      <c r="AI40" s="112">
        <f t="shared" si="62"/>
        <v>0</v>
      </c>
      <c r="AJ40" s="148">
        <f t="shared" si="63"/>
        <v>0</v>
      </c>
      <c r="AK40" s="147">
        <f t="shared" si="64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Sorghum: kg produced</v>
      </c>
      <c r="B41" s="217">
        <f>IF([1]Summ!E1076="",0,[1]Summ!E1076)</f>
        <v>0</v>
      </c>
      <c r="C41" s="217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180">
        <v>62522</v>
      </c>
      <c r="S41" s="180">
        <v>70814</v>
      </c>
      <c r="T41" s="223">
        <f t="shared" si="60"/>
        <v>1.1326253158888071</v>
      </c>
      <c r="U41" s="56"/>
      <c r="V41" s="56"/>
      <c r="W41" s="115"/>
      <c r="X41" s="118">
        <v>1</v>
      </c>
      <c r="Y41" s="110"/>
      <c r="Z41" s="122">
        <f>Z11</f>
        <v>0.39719568913254222</v>
      </c>
      <c r="AA41" s="147">
        <f t="shared" si="65"/>
        <v>0</v>
      </c>
      <c r="AB41" s="122">
        <f>AB11</f>
        <v>0.38930691810726847</v>
      </c>
      <c r="AC41" s="147">
        <f t="shared" si="66"/>
        <v>0</v>
      </c>
      <c r="AD41" s="122">
        <f>AD11</f>
        <v>0.21349739276018931</v>
      </c>
      <c r="AE41" s="147">
        <f t="shared" si="67"/>
        <v>0</v>
      </c>
      <c r="AF41" s="122">
        <f t="shared" si="57"/>
        <v>0</v>
      </c>
      <c r="AG41" s="147">
        <f t="shared" si="61"/>
        <v>0</v>
      </c>
      <c r="AH41" s="123">
        <f t="shared" si="62"/>
        <v>1</v>
      </c>
      <c r="AI41" s="112">
        <f t="shared" si="62"/>
        <v>0</v>
      </c>
      <c r="AJ41" s="148">
        <f t="shared" si="63"/>
        <v>0</v>
      </c>
      <c r="AK41" s="147">
        <f t="shared" si="64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5"/>
        <v>0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0</v>
      </c>
      <c r="AF42" s="122">
        <f t="shared" si="57"/>
        <v>0.25</v>
      </c>
      <c r="AG42" s="147">
        <f t="shared" si="61"/>
        <v>0</v>
      </c>
      <c r="AH42" s="123">
        <f t="shared" si="62"/>
        <v>1</v>
      </c>
      <c r="AI42" s="112">
        <f t="shared" si="62"/>
        <v>0</v>
      </c>
      <c r="AJ42" s="148">
        <f t="shared" si="63"/>
        <v>0</v>
      </c>
      <c r="AK42" s="147">
        <f t="shared" si="64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no. local meas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5"/>
        <v>0</v>
      </c>
      <c r="AB43" s="116">
        <v>0.25</v>
      </c>
      <c r="AC43" s="147">
        <f t="shared" si="66"/>
        <v>0</v>
      </c>
      <c r="AD43" s="116">
        <v>0.25</v>
      </c>
      <c r="AE43" s="147">
        <f t="shared" si="67"/>
        <v>0</v>
      </c>
      <c r="AF43" s="122">
        <f t="shared" si="57"/>
        <v>0.25</v>
      </c>
      <c r="AG43" s="147">
        <f t="shared" si="61"/>
        <v>0</v>
      </c>
      <c r="AH43" s="123">
        <f t="shared" si="62"/>
        <v>1</v>
      </c>
      <c r="AI43" s="112">
        <f t="shared" si="62"/>
        <v>0</v>
      </c>
      <c r="AJ43" s="148">
        <f t="shared" si="63"/>
        <v>0</v>
      </c>
      <c r="AK43" s="147">
        <f t="shared" si="64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no. local meas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41"/>
      <c r="R44" s="41"/>
      <c r="S44" s="223"/>
      <c r="T44" s="223"/>
      <c r="U44" s="56"/>
      <c r="V44" s="56"/>
      <c r="W44" s="117"/>
      <c r="X44" s="118"/>
      <c r="Y44" s="110"/>
      <c r="Z44" s="116">
        <v>0.25</v>
      </c>
      <c r="AA44" s="147">
        <f t="shared" si="65"/>
        <v>0</v>
      </c>
      <c r="AB44" s="116">
        <v>0.25</v>
      </c>
      <c r="AC44" s="147">
        <f t="shared" si="66"/>
        <v>0</v>
      </c>
      <c r="AD44" s="116">
        <v>0.25</v>
      </c>
      <c r="AE44" s="147">
        <f t="shared" si="67"/>
        <v>0</v>
      </c>
      <c r="AF44" s="122">
        <f t="shared" si="57"/>
        <v>0.25</v>
      </c>
      <c r="AG44" s="147">
        <f t="shared" si="61"/>
        <v>0</v>
      </c>
      <c r="AH44" s="123">
        <f t="shared" si="62"/>
        <v>1</v>
      </c>
      <c r="AI44" s="112">
        <f t="shared" si="62"/>
        <v>0</v>
      </c>
      <c r="AJ44" s="148">
        <f t="shared" si="63"/>
        <v>0</v>
      </c>
      <c r="AK44" s="147">
        <f t="shared" si="64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Groundnuts (dry): no. local meas</v>
      </c>
      <c r="B45" s="217">
        <f>IF([1]Summ!E1080="",0,[1]Summ!E1080)</f>
        <v>1000</v>
      </c>
      <c r="C45" s="217">
        <f>IF([1]Summ!F1080="",0,[1]Summ!F1080)</f>
        <v>-1000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1068.7108594062804</v>
      </c>
      <c r="K45" s="40">
        <f t="shared" si="54"/>
        <v>2.376538808878749E-2</v>
      </c>
      <c r="L45" s="22">
        <f t="shared" si="55"/>
        <v>2.376538808878749E-2</v>
      </c>
      <c r="M45" s="24">
        <f t="shared" si="56"/>
        <v>2.5398328328491857E-2</v>
      </c>
      <c r="N45" s="2"/>
      <c r="O45" s="2"/>
      <c r="P45" s="56"/>
      <c r="Q45" s="41"/>
      <c r="R45" s="41"/>
      <c r="U45" s="56"/>
      <c r="V45" s="56"/>
      <c r="W45" s="110"/>
      <c r="X45" s="118"/>
      <c r="Y45" s="110"/>
      <c r="Z45" s="116">
        <v>0.25</v>
      </c>
      <c r="AA45" s="147">
        <f t="shared" si="65"/>
        <v>267.1777148515701</v>
      </c>
      <c r="AB45" s="116">
        <v>0.25</v>
      </c>
      <c r="AC45" s="147">
        <f t="shared" si="66"/>
        <v>267.1777148515701</v>
      </c>
      <c r="AD45" s="116">
        <v>0.25</v>
      </c>
      <c r="AE45" s="147">
        <f t="shared" si="67"/>
        <v>267.1777148515701</v>
      </c>
      <c r="AF45" s="122">
        <f t="shared" si="57"/>
        <v>0.25</v>
      </c>
      <c r="AG45" s="147">
        <f t="shared" si="61"/>
        <v>267.1777148515701</v>
      </c>
      <c r="AH45" s="123">
        <f t="shared" si="62"/>
        <v>1</v>
      </c>
      <c r="AI45" s="112">
        <f t="shared" si="62"/>
        <v>1068.7108594062804</v>
      </c>
      <c r="AJ45" s="148">
        <f t="shared" si="63"/>
        <v>534.3554297031402</v>
      </c>
      <c r="AK45" s="147">
        <f t="shared" si="64"/>
        <v>534.3554297031402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type (green vegetables)Cabbage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U46" s="56"/>
      <c r="V46" s="56"/>
      <c r="W46" s="110"/>
      <c r="X46" s="118"/>
      <c r="Y46" s="110"/>
      <c r="Z46" s="116">
        <v>0.25</v>
      </c>
      <c r="AA46" s="147">
        <f t="shared" si="65"/>
        <v>0</v>
      </c>
      <c r="AB46" s="116">
        <v>0.25</v>
      </c>
      <c r="AC46" s="147">
        <f t="shared" si="66"/>
        <v>0</v>
      </c>
      <c r="AD46" s="116">
        <v>0.25</v>
      </c>
      <c r="AE46" s="147">
        <f t="shared" si="67"/>
        <v>0</v>
      </c>
      <c r="AF46" s="122">
        <f t="shared" si="57"/>
        <v>0.25</v>
      </c>
      <c r="AG46" s="147">
        <f t="shared" si="61"/>
        <v>0</v>
      </c>
      <c r="AH46" s="123">
        <f t="shared" si="62"/>
        <v>1</v>
      </c>
      <c r="AI46" s="112">
        <f t="shared" si="62"/>
        <v>0</v>
      </c>
      <c r="AJ46" s="148">
        <f t="shared" si="63"/>
        <v>0</v>
      </c>
      <c r="AK46" s="147">
        <f t="shared" si="64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Q47" s="248"/>
      <c r="R47" s="248"/>
      <c r="U47" s="56"/>
      <c r="V47" s="56"/>
      <c r="W47" s="110"/>
      <c r="X47" s="118"/>
      <c r="Y47" s="110"/>
      <c r="Z47" s="116">
        <v>0.25</v>
      </c>
      <c r="AA47" s="147">
        <f t="shared" si="65"/>
        <v>0</v>
      </c>
      <c r="AB47" s="116">
        <v>0.25</v>
      </c>
      <c r="AC47" s="147">
        <f t="shared" si="66"/>
        <v>0</v>
      </c>
      <c r="AD47" s="116">
        <v>0.25</v>
      </c>
      <c r="AE47" s="147">
        <f t="shared" si="67"/>
        <v>0</v>
      </c>
      <c r="AF47" s="122">
        <f t="shared" si="57"/>
        <v>0.25</v>
      </c>
      <c r="AG47" s="147">
        <f t="shared" si="61"/>
        <v>0</v>
      </c>
      <c r="AH47" s="123">
        <f t="shared" si="62"/>
        <v>1</v>
      </c>
      <c r="AI47" s="112">
        <f t="shared" si="62"/>
        <v>0</v>
      </c>
      <c r="AJ47" s="148">
        <f t="shared" si="63"/>
        <v>0</v>
      </c>
      <c r="AK47" s="147">
        <f t="shared" si="64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Spinach: no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48"/>
      <c r="R48" s="248"/>
      <c r="U48" s="56"/>
      <c r="V48" s="56"/>
      <c r="W48" s="110"/>
      <c r="X48" s="118"/>
      <c r="Y48" s="110"/>
      <c r="Z48" s="116">
        <v>0.25</v>
      </c>
      <c r="AA48" s="147">
        <f t="shared" si="65"/>
        <v>0</v>
      </c>
      <c r="AB48" s="116">
        <v>0.25</v>
      </c>
      <c r="AC48" s="147">
        <f t="shared" si="66"/>
        <v>0</v>
      </c>
      <c r="AD48" s="116">
        <v>0.25</v>
      </c>
      <c r="AE48" s="147">
        <f t="shared" si="67"/>
        <v>0</v>
      </c>
      <c r="AF48" s="122">
        <f t="shared" si="57"/>
        <v>0.25</v>
      </c>
      <c r="AG48" s="147">
        <f t="shared" si="61"/>
        <v>0</v>
      </c>
      <c r="AH48" s="123">
        <f t="shared" si="62"/>
        <v>1</v>
      </c>
      <c r="AI48" s="112">
        <f t="shared" si="62"/>
        <v>0</v>
      </c>
      <c r="AJ48" s="148">
        <f t="shared" si="63"/>
        <v>0</v>
      </c>
      <c r="AK48" s="147">
        <f t="shared" si="64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Other cashcrop: kg produced (Tomato)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8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56"/>
      <c r="R49" s="56"/>
      <c r="S49" s="56"/>
      <c r="T49" s="56"/>
      <c r="U49" s="56"/>
      <c r="V49" s="56"/>
      <c r="W49" s="110"/>
      <c r="X49" s="118"/>
      <c r="Y49" s="110"/>
      <c r="Z49" s="116">
        <v>0.25</v>
      </c>
      <c r="AA49" s="147">
        <f t="shared" si="65"/>
        <v>0</v>
      </c>
      <c r="AB49" s="116">
        <v>0.25</v>
      </c>
      <c r="AC49" s="147">
        <f t="shared" si="66"/>
        <v>0</v>
      </c>
      <c r="AD49" s="116">
        <v>0.25</v>
      </c>
      <c r="AE49" s="147">
        <f t="shared" si="67"/>
        <v>0</v>
      </c>
      <c r="AF49" s="122">
        <f t="shared" si="57"/>
        <v>0.25</v>
      </c>
      <c r="AG49" s="147">
        <f t="shared" si="61"/>
        <v>0</v>
      </c>
      <c r="AH49" s="123">
        <f t="shared" si="62"/>
        <v>1</v>
      </c>
      <c r="AI49" s="112">
        <f t="shared" si="62"/>
        <v>0</v>
      </c>
      <c r="AJ49" s="148">
        <f t="shared" si="63"/>
        <v>0</v>
      </c>
      <c r="AK49" s="147">
        <f t="shared" si="64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cashcrop: kg produced (Onions)</v>
      </c>
      <c r="B50" s="217">
        <f>IF([1]Summ!E1085="",0,[1]Summ!E1085)</f>
        <v>225</v>
      </c>
      <c r="C50" s="217">
        <f>IF([1]Summ!F1085="",0,[1]Summ!F1085)</f>
        <v>0</v>
      </c>
      <c r="D50" s="38">
        <f t="shared" si="68"/>
        <v>225</v>
      </c>
      <c r="E50" s="26">
        <v>1</v>
      </c>
      <c r="F50" s="26">
        <v>1</v>
      </c>
      <c r="G50" s="22">
        <f t="shared" si="59"/>
        <v>1</v>
      </c>
      <c r="H50" s="24">
        <f t="shared" ref="H50:H64" si="69">(E50*F50)</f>
        <v>1</v>
      </c>
      <c r="I50" s="39">
        <f t="shared" ref="I50:I64" si="70">D50*H50</f>
        <v>225</v>
      </c>
      <c r="J50" s="38">
        <f t="shared" ref="J50:J64" si="71">J104*I$83</f>
        <v>225</v>
      </c>
      <c r="K50" s="40">
        <f t="shared" ref="K50:K64" si="72">(B50/B$65)</f>
        <v>5.347212319977185E-3</v>
      </c>
      <c r="L50" s="22">
        <f t="shared" ref="L50:L64" si="73">(K50*H50)</f>
        <v>5.347212319977185E-3</v>
      </c>
      <c r="M50" s="24">
        <f t="shared" ref="M50:M64" si="74">J50/B$65</f>
        <v>5.347212319977185E-3</v>
      </c>
      <c r="N50" s="2"/>
      <c r="P50" s="64"/>
      <c r="Q50" s="41"/>
      <c r="R50" s="247"/>
      <c r="S50" s="41"/>
      <c r="T50" s="56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Other cashcrop: kg produced (Amadumbe)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8"/>
        <v>0</v>
      </c>
      <c r="E51" s="26">
        <v>1</v>
      </c>
      <c r="F51" s="26">
        <v>1</v>
      </c>
      <c r="G51" s="22">
        <f t="shared" si="59"/>
        <v>1</v>
      </c>
      <c r="H51" s="24">
        <f t="shared" si="69"/>
        <v>1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41"/>
      <c r="R51" s="249"/>
      <c r="S51" s="41"/>
      <c r="T51" s="56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Sugercane: MT sold</v>
      </c>
      <c r="B52" s="217">
        <f>IF([1]Summ!E1087="",0,[1]Summ!E1087)</f>
        <v>0</v>
      </c>
      <c r="C52" s="217">
        <f>IF([1]Summ!F1087="",0,[1]Summ!F1087)</f>
        <v>0</v>
      </c>
      <c r="D52" s="38">
        <f t="shared" si="68"/>
        <v>0</v>
      </c>
      <c r="E52" s="26">
        <v>1</v>
      </c>
      <c r="F52" s="26">
        <v>1</v>
      </c>
      <c r="G52" s="22">
        <f t="shared" si="59"/>
        <v>1</v>
      </c>
      <c r="H52" s="24">
        <f t="shared" si="69"/>
        <v>1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WILD FOODS -- see worksheet Data 3</v>
      </c>
      <c r="B53" s="217">
        <f>IF([1]Summ!E1088="",0,[1]Summ!E1088)</f>
        <v>0</v>
      </c>
      <c r="C53" s="217">
        <f>IF([1]Summ!F1088="",0,[1]Summ!F1088)</f>
        <v>750</v>
      </c>
      <c r="D53" s="38">
        <f t="shared" si="68"/>
        <v>750</v>
      </c>
      <c r="E53" s="26">
        <v>1</v>
      </c>
      <c r="F53" s="26">
        <v>1</v>
      </c>
      <c r="G53" s="22">
        <f t="shared" si="59"/>
        <v>1</v>
      </c>
      <c r="H53" s="24">
        <f t="shared" si="69"/>
        <v>1</v>
      </c>
      <c r="I53" s="39">
        <f t="shared" si="70"/>
        <v>750</v>
      </c>
      <c r="J53" s="38">
        <f t="shared" si="71"/>
        <v>-51.533144554710276</v>
      </c>
      <c r="K53" s="40">
        <f t="shared" si="72"/>
        <v>0</v>
      </c>
      <c r="L53" s="22">
        <f t="shared" si="73"/>
        <v>0</v>
      </c>
      <c r="M53" s="24">
        <f t="shared" si="74"/>
        <v>-1.2247051797782756E-3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Agricultural cash income -- see Data2</v>
      </c>
      <c r="B54" s="217">
        <f>IF([1]Summ!E1089="",0,[1]Summ!E1089)</f>
        <v>3150</v>
      </c>
      <c r="C54" s="217">
        <f>IF([1]Summ!F1089="",0,[1]Summ!F1089)</f>
        <v>0</v>
      </c>
      <c r="D54" s="38">
        <f t="shared" si="68"/>
        <v>3150</v>
      </c>
      <c r="E54" s="26">
        <v>1</v>
      </c>
      <c r="F54" s="26">
        <v>1</v>
      </c>
      <c r="G54" s="22">
        <f t="shared" si="59"/>
        <v>1</v>
      </c>
      <c r="H54" s="24">
        <f t="shared" si="69"/>
        <v>1</v>
      </c>
      <c r="I54" s="39">
        <f t="shared" si="70"/>
        <v>3150</v>
      </c>
      <c r="J54" s="38">
        <f t="shared" si="71"/>
        <v>3150</v>
      </c>
      <c r="K54" s="40">
        <f t="shared" si="72"/>
        <v>7.4860972479680599E-2</v>
      </c>
      <c r="L54" s="22">
        <f t="shared" si="73"/>
        <v>7.4860972479680599E-2</v>
      </c>
      <c r="M54" s="24">
        <f t="shared" si="74"/>
        <v>7.4860972479680599E-2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Construction cash income -- see Data2</v>
      </c>
      <c r="B55" s="217">
        <f>IF([1]Summ!E1090="",0,[1]Summ!E1090)</f>
        <v>0</v>
      </c>
      <c r="C55" s="217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5"/>
        <v>0</v>
      </c>
      <c r="AB55" s="116">
        <v>0.25</v>
      </c>
      <c r="AC55" s="147">
        <f t="shared" si="66"/>
        <v>0</v>
      </c>
      <c r="AD55" s="116">
        <v>0.25</v>
      </c>
      <c r="AE55" s="147">
        <f t="shared" si="67"/>
        <v>0</v>
      </c>
      <c r="AF55" s="122">
        <f t="shared" si="57"/>
        <v>0.25</v>
      </c>
      <c r="AG55" s="147">
        <f t="shared" si="61"/>
        <v>0</v>
      </c>
      <c r="AH55" s="123">
        <f t="shared" si="62"/>
        <v>1</v>
      </c>
      <c r="AI55" s="112">
        <f t="shared" si="62"/>
        <v>0</v>
      </c>
      <c r="AJ55" s="148">
        <f t="shared" si="63"/>
        <v>0</v>
      </c>
      <c r="AK55" s="147">
        <f t="shared" si="64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Domestic work cash income -- see Data2</v>
      </c>
      <c r="B56" s="217">
        <f>IF([1]Summ!E1091="",0,[1]Summ!E1091)</f>
        <v>0</v>
      </c>
      <c r="C56" s="217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5"/>
        <v>0</v>
      </c>
      <c r="AB56" s="116">
        <v>0.25</v>
      </c>
      <c r="AC56" s="147">
        <f t="shared" si="66"/>
        <v>0</v>
      </c>
      <c r="AD56" s="116">
        <v>0.25</v>
      </c>
      <c r="AE56" s="147">
        <f t="shared" si="67"/>
        <v>0</v>
      </c>
      <c r="AF56" s="122">
        <f t="shared" si="57"/>
        <v>0.25</v>
      </c>
      <c r="AG56" s="147">
        <f t="shared" si="61"/>
        <v>0</v>
      </c>
      <c r="AH56" s="123">
        <f t="shared" si="62"/>
        <v>1</v>
      </c>
      <c r="AI56" s="112">
        <f t="shared" si="62"/>
        <v>0</v>
      </c>
      <c r="AJ56" s="148">
        <f t="shared" si="63"/>
        <v>0</v>
      </c>
      <c r="AK56" s="147">
        <f t="shared" si="64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Formal Employment (conservancies, etc.)</v>
      </c>
      <c r="B57" s="217">
        <f>IF([1]Summ!E1092="",0,[1]Summ!E1092)</f>
        <v>0</v>
      </c>
      <c r="C57" s="217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Self-employment -- see Data2</v>
      </c>
      <c r="B58" s="217">
        <f>IF([1]Summ!E1093="",0,[1]Summ!E1093)</f>
        <v>2640</v>
      </c>
      <c r="C58" s="217">
        <f>IF([1]Summ!F1093="",0,[1]Summ!F1093)</f>
        <v>528</v>
      </c>
      <c r="D58" s="38">
        <f t="shared" si="68"/>
        <v>3168</v>
      </c>
      <c r="E58" s="26">
        <v>1</v>
      </c>
      <c r="F58" s="26">
        <v>1</v>
      </c>
      <c r="G58" s="22">
        <f t="shared" si="59"/>
        <v>1</v>
      </c>
      <c r="H58" s="24">
        <f t="shared" si="69"/>
        <v>1</v>
      </c>
      <c r="I58" s="39">
        <f t="shared" si="70"/>
        <v>3168</v>
      </c>
      <c r="J58" s="38">
        <f t="shared" si="71"/>
        <v>2603.7206662334838</v>
      </c>
      <c r="K58" s="40">
        <f t="shared" si="72"/>
        <v>6.274062455439898E-2</v>
      </c>
      <c r="L58" s="22">
        <f t="shared" si="73"/>
        <v>6.274062455439898E-2</v>
      </c>
      <c r="M58" s="24">
        <f t="shared" si="74"/>
        <v>6.1878432107835064E-2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650.93016655837096</v>
      </c>
      <c r="AB58" s="116">
        <v>0.25</v>
      </c>
      <c r="AC58" s="147">
        <f t="shared" si="66"/>
        <v>650.93016655837096</v>
      </c>
      <c r="AD58" s="116">
        <v>0.25</v>
      </c>
      <c r="AE58" s="147">
        <f t="shared" si="67"/>
        <v>650.93016655837096</v>
      </c>
      <c r="AF58" s="122">
        <f t="shared" si="57"/>
        <v>0.25</v>
      </c>
      <c r="AG58" s="147">
        <f t="shared" si="61"/>
        <v>650.93016655837096</v>
      </c>
      <c r="AH58" s="123">
        <f t="shared" si="62"/>
        <v>1</v>
      </c>
      <c r="AI58" s="112">
        <f t="shared" si="62"/>
        <v>2603.7206662334838</v>
      </c>
      <c r="AJ58" s="148">
        <f t="shared" si="63"/>
        <v>1301.8603331167419</v>
      </c>
      <c r="AK58" s="147">
        <f t="shared" si="64"/>
        <v>1301.8603331167419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Small business -- see Data2</v>
      </c>
      <c r="B59" s="217">
        <f>IF([1]Summ!E1094="",0,[1]Summ!E1094)</f>
        <v>0</v>
      </c>
      <c r="C59" s="217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Social development -- see Data2</v>
      </c>
      <c r="B60" s="217">
        <f>IF([1]Summ!E1095="",0,[1]Summ!E1095)</f>
        <v>24840</v>
      </c>
      <c r="C60" s="217">
        <f>IF([1]Summ!F1095="",0,[1]Summ!F1095)</f>
        <v>0</v>
      </c>
      <c r="D60" s="38">
        <f t="shared" si="68"/>
        <v>24840</v>
      </c>
      <c r="E60" s="26">
        <v>1</v>
      </c>
      <c r="F60" s="26">
        <v>1</v>
      </c>
      <c r="G60" s="22">
        <f t="shared" si="59"/>
        <v>1</v>
      </c>
      <c r="H60" s="24">
        <f t="shared" si="69"/>
        <v>1</v>
      </c>
      <c r="I60" s="39">
        <f t="shared" si="70"/>
        <v>24840</v>
      </c>
      <c r="J60" s="38">
        <f t="shared" si="71"/>
        <v>24840</v>
      </c>
      <c r="K60" s="40">
        <f t="shared" si="72"/>
        <v>0.59033224012548124</v>
      </c>
      <c r="L60" s="22">
        <f t="shared" si="73"/>
        <v>0.59033224012548124</v>
      </c>
      <c r="M60" s="24">
        <f t="shared" si="74"/>
        <v>0.59033224012548124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6210</v>
      </c>
      <c r="AB60" s="116">
        <v>0.25</v>
      </c>
      <c r="AC60" s="147">
        <f t="shared" si="66"/>
        <v>6210</v>
      </c>
      <c r="AD60" s="116">
        <v>0.25</v>
      </c>
      <c r="AE60" s="147">
        <f t="shared" si="67"/>
        <v>6210</v>
      </c>
      <c r="AF60" s="122">
        <f t="shared" si="57"/>
        <v>0.25</v>
      </c>
      <c r="AG60" s="147">
        <f t="shared" si="61"/>
        <v>6210</v>
      </c>
      <c r="AH60" s="123">
        <f t="shared" si="75"/>
        <v>1</v>
      </c>
      <c r="AI60" s="112">
        <f t="shared" si="75"/>
        <v>24840</v>
      </c>
      <c r="AJ60" s="148">
        <f t="shared" si="63"/>
        <v>12420</v>
      </c>
      <c r="AK60" s="147">
        <f t="shared" si="64"/>
        <v>12420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Remittances: no. times per year</v>
      </c>
      <c r="B61" s="217">
        <f>IF([1]Summ!E1096="",0,[1]Summ!E1096)</f>
        <v>6000</v>
      </c>
      <c r="C61" s="217">
        <f>IF([1]Summ!F1096="",0,[1]Summ!F1096)</f>
        <v>0</v>
      </c>
      <c r="D61" s="38">
        <f t="shared" si="68"/>
        <v>6000</v>
      </c>
      <c r="E61" s="26">
        <v>1</v>
      </c>
      <c r="F61" s="26">
        <v>1</v>
      </c>
      <c r="G61" s="22">
        <f t="shared" si="59"/>
        <v>1</v>
      </c>
      <c r="H61" s="24">
        <f t="shared" si="69"/>
        <v>1</v>
      </c>
      <c r="I61" s="39">
        <f t="shared" si="70"/>
        <v>6000</v>
      </c>
      <c r="J61" s="38">
        <f t="shared" si="71"/>
        <v>6000</v>
      </c>
      <c r="K61" s="40">
        <f t="shared" si="72"/>
        <v>0.14259232853272494</v>
      </c>
      <c r="L61" s="22">
        <f t="shared" si="73"/>
        <v>0.14259232853272494</v>
      </c>
      <c r="M61" s="24">
        <f t="shared" si="74"/>
        <v>0.14259232853272494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1500</v>
      </c>
      <c r="AB61" s="116">
        <v>0.25</v>
      </c>
      <c r="AC61" s="147">
        <f t="shared" si="66"/>
        <v>1500</v>
      </c>
      <c r="AD61" s="116">
        <v>0.25</v>
      </c>
      <c r="AE61" s="147">
        <f t="shared" si="67"/>
        <v>1500</v>
      </c>
      <c r="AF61" s="122">
        <f t="shared" si="57"/>
        <v>0.25</v>
      </c>
      <c r="AG61" s="147">
        <f t="shared" si="61"/>
        <v>1500</v>
      </c>
      <c r="AH61" s="123">
        <f t="shared" si="75"/>
        <v>1</v>
      </c>
      <c r="AI61" s="112">
        <f t="shared" si="75"/>
        <v>6000</v>
      </c>
      <c r="AJ61" s="148">
        <f t="shared" si="63"/>
        <v>3000</v>
      </c>
      <c r="AK61" s="147">
        <f t="shared" si="64"/>
        <v>3000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42078</v>
      </c>
      <c r="C65" s="41">
        <f>SUM(C37:C64)</f>
        <v>278</v>
      </c>
      <c r="D65" s="42">
        <f>SUM(D37:D64)</f>
        <v>42356</v>
      </c>
      <c r="E65" s="32"/>
      <c r="F65" s="32"/>
      <c r="G65" s="32"/>
      <c r="H65" s="31"/>
      <c r="I65" s="39">
        <f>SUM(I37:I64)</f>
        <v>42356</v>
      </c>
      <c r="J65" s="39">
        <f>SUM(J37:J64)</f>
        <v>42058.898381085055</v>
      </c>
      <c r="K65" s="40">
        <f>SUM(K37:K64)</f>
        <v>1</v>
      </c>
      <c r="L65" s="22">
        <f>SUM(L37:L64)</f>
        <v>1</v>
      </c>
      <c r="M65" s="24">
        <f>SUM(M37:M64)</f>
        <v>0.99954604261336222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8676.9629511732437</v>
      </c>
      <c r="AB65" s="137"/>
      <c r="AC65" s="153">
        <f>SUM(AC37:AC64)</f>
        <v>8675.9926323371346</v>
      </c>
      <c r="AD65" s="137"/>
      <c r="AE65" s="153">
        <f>SUM(AE37:AE64)</f>
        <v>8654.3680607194437</v>
      </c>
      <c r="AF65" s="137"/>
      <c r="AG65" s="153">
        <f>SUM(AG37:AG64)</f>
        <v>12728.107881409942</v>
      </c>
      <c r="AH65" s="137"/>
      <c r="AI65" s="153">
        <f>SUM(AI37:AI64)</f>
        <v>38735.431525639768</v>
      </c>
      <c r="AJ65" s="153">
        <f>SUM(AJ37:AJ64)</f>
        <v>17352.955583510378</v>
      </c>
      <c r="AK65" s="153">
        <f>SUM(AK37:AK64)</f>
        <v>21382.475942129386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11559.292785298279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11559.292785298279</v>
      </c>
      <c r="J70" s="51">
        <f t="shared" ref="J70:J77" si="76">J124*I$83</f>
        <v>11559.292785298279</v>
      </c>
      <c r="K70" s="40">
        <f>B70/B$76</f>
        <v>0.2747110790745349</v>
      </c>
      <c r="L70" s="22">
        <f t="shared" ref="L70:L75" si="77">(L124*G$37*F$9/F$7)/B$130</f>
        <v>0.27471107907453496</v>
      </c>
      <c r="M70" s="24">
        <f>J70/B$76</f>
        <v>0.2747110790745349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2889.8231963245698</v>
      </c>
      <c r="AB70" s="116">
        <v>0.25</v>
      </c>
      <c r="AC70" s="147">
        <f>$J70*AB70</f>
        <v>2889.8231963245698</v>
      </c>
      <c r="AD70" s="116">
        <v>0.25</v>
      </c>
      <c r="AE70" s="147">
        <f>$J70*AD70</f>
        <v>2889.8231963245698</v>
      </c>
      <c r="AF70" s="122">
        <f>1-SUM(Z70,AB70,AD70)</f>
        <v>0.25</v>
      </c>
      <c r="AG70" s="147">
        <f>$J70*AF70</f>
        <v>2889.8231963245698</v>
      </c>
      <c r="AH70" s="155">
        <f>SUM(Z70,AB70,AD70,AF70)</f>
        <v>1</v>
      </c>
      <c r="AI70" s="147">
        <f>SUM(AA70,AC70,AE70,AG70)</f>
        <v>11559.292785298279</v>
      </c>
      <c r="AJ70" s="148">
        <f>(AA70+AC70)</f>
        <v>5779.6463926491397</v>
      </c>
      <c r="AK70" s="147">
        <f>(AE70+AG70)</f>
        <v>5779.6463926491397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8">(E71*F71)</f>
        <v>1</v>
      </c>
      <c r="I71" s="39">
        <f>I125*I$83</f>
        <v>13978.666666666668</v>
      </c>
      <c r="J71" s="51">
        <f t="shared" si="76"/>
        <v>13978.666666666668</v>
      </c>
      <c r="K71" s="40">
        <f t="shared" ref="K71:K72" si="79">B71/B$76</f>
        <v>0.33220843829713076</v>
      </c>
      <c r="L71" s="22">
        <f t="shared" si="77"/>
        <v>0.33220843829713076</v>
      </c>
      <c r="M71" s="24">
        <f t="shared" ref="M71:M72" si="80">J71/B$76</f>
        <v>0.33220843829713076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8"/>
        <v>1</v>
      </c>
      <c r="I72" s="39">
        <f>I126*I$83</f>
        <v>0</v>
      </c>
      <c r="J72" s="51">
        <f t="shared" si="76"/>
        <v>12667.790726655401</v>
      </c>
      <c r="K72" s="40">
        <f t="shared" si="79"/>
        <v>0.65934692713532017</v>
      </c>
      <c r="L72" s="22">
        <f t="shared" si="77"/>
        <v>0.30602351213496748</v>
      </c>
      <c r="M72" s="24">
        <f t="shared" si="80"/>
        <v>0.3010549628465089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1420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6"/>
        <v>0</v>
      </c>
      <c r="K73" s="40">
        <f>B73/B$76</f>
        <v>3.3746851086078236E-2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127.8</v>
      </c>
      <c r="AB73" s="116">
        <v>0.09</v>
      </c>
      <c r="AC73" s="147">
        <f>$H$73*$B$73*AB73</f>
        <v>127.8</v>
      </c>
      <c r="AD73" s="116">
        <v>0.23</v>
      </c>
      <c r="AE73" s="147">
        <f>$H$73*$B$73*AD73</f>
        <v>326.60000000000002</v>
      </c>
      <c r="AF73" s="122">
        <f>1-SUM(Z73,AB73,AD73)</f>
        <v>0.59</v>
      </c>
      <c r="AG73" s="147">
        <f>$H$73*$B$73*AF73</f>
        <v>837.8</v>
      </c>
      <c r="AH73" s="155">
        <f>SUM(Z73,AB73,AD73,AF73)</f>
        <v>1</v>
      </c>
      <c r="AI73" s="147">
        <f>SUM(AA73,AC73,AE73,AG73)</f>
        <v>1420</v>
      </c>
      <c r="AJ73" s="148">
        <f>(AA73+AC73)</f>
        <v>255.6</v>
      </c>
      <c r="AK73" s="147">
        <f>(AE73+AG73)</f>
        <v>1164.4000000000001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3663.1832044198904</v>
      </c>
      <c r="C74" s="46"/>
      <c r="D74" s="38"/>
      <c r="E74" s="32"/>
      <c r="F74" s="32"/>
      <c r="G74" s="32"/>
      <c r="H74" s="31"/>
      <c r="I74" s="39">
        <f>I128*I$83</f>
        <v>30796.707214701721</v>
      </c>
      <c r="J74" s="51">
        <f t="shared" si="76"/>
        <v>3853.1482024647062</v>
      </c>
      <c r="K74" s="40">
        <f>B74/B$76</f>
        <v>8.7056970493366859E-2</v>
      </c>
      <c r="L74" s="22">
        <f t="shared" si="77"/>
        <v>8.7056970493366859E-2</v>
      </c>
      <c r="M74" s="24">
        <f>J74/B$76</f>
        <v>9.1571562395187656E-2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-5.1574559839807244E-13</v>
      </c>
      <c r="AD74" s="156"/>
      <c r="AE74" s="147">
        <f>AE30*$I$83/4</f>
        <v>206.91357812152978</v>
      </c>
      <c r="AF74" s="156"/>
      <c r="AG74" s="147">
        <f>AG30*$I$83/4</f>
        <v>171.90187283095517</v>
      </c>
      <c r="AH74" s="155"/>
      <c r="AI74" s="147">
        <f>SUM(AA74,AC74,AE74,AG74)</f>
        <v>378.81545095248441</v>
      </c>
      <c r="AJ74" s="148">
        <f>(AA74+AC74)</f>
        <v>-5.1574559839807244E-13</v>
      </c>
      <c r="AK74" s="147">
        <f>(AE74+AG74)</f>
        <v>378.81545095248498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15453.522567103089</v>
      </c>
      <c r="AB75" s="158"/>
      <c r="AC75" s="149">
        <f>AA75+AC65-SUM(AC70,AC74)</f>
        <v>21239.692003115655</v>
      </c>
      <c r="AD75" s="158"/>
      <c r="AE75" s="149">
        <f>AC75+AE65-SUM(AE70,AE74)</f>
        <v>26797.323289388998</v>
      </c>
      <c r="AF75" s="158"/>
      <c r="AG75" s="149">
        <f>IF(SUM(AG6:AG29)+((AG65-AG70-$J$75)*4/I$83)&lt;1,0,AG65-AG70-$J$75-(1-SUM(AG6:AG29))*I$83/4)</f>
        <v>9666.3828122544164</v>
      </c>
      <c r="AH75" s="134"/>
      <c r="AI75" s="149">
        <f>AI76-SUM(AI70,AI74)</f>
        <v>26797.323289389002</v>
      </c>
      <c r="AJ75" s="151">
        <f>AJ76-SUM(AJ70,AJ74)</f>
        <v>11573.30919086124</v>
      </c>
      <c r="AK75" s="149">
        <f>AJ75+AK76-SUM(AK70,AK74)</f>
        <v>26797.323289389002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42078</v>
      </c>
      <c r="C76" s="46"/>
      <c r="D76" s="38"/>
      <c r="E76" s="32"/>
      <c r="F76" s="32"/>
      <c r="G76" s="32"/>
      <c r="H76" s="31"/>
      <c r="I76" s="39">
        <f>I130*I$83</f>
        <v>42356</v>
      </c>
      <c r="J76" s="51">
        <f t="shared" si="76"/>
        <v>42058.898381085048</v>
      </c>
      <c r="K76" s="40">
        <f>SUM(K70:K75)</f>
        <v>1.3870702660864309</v>
      </c>
      <c r="L76" s="22">
        <f>SUM(L70:L75)</f>
        <v>1</v>
      </c>
      <c r="M76" s="24">
        <f>SUM(M70:M75)</f>
        <v>0.99954604261336222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8676.9629511732437</v>
      </c>
      <c r="AB76" s="137"/>
      <c r="AC76" s="153">
        <f>AC65</f>
        <v>8675.9926323371346</v>
      </c>
      <c r="AD76" s="137"/>
      <c r="AE76" s="153">
        <f>AE65</f>
        <v>8654.3680607194437</v>
      </c>
      <c r="AF76" s="137"/>
      <c r="AG76" s="153">
        <f>AG65</f>
        <v>12728.107881409942</v>
      </c>
      <c r="AH76" s="137"/>
      <c r="AI76" s="153">
        <f>SUM(AA76,AC76,AE76,AG76)</f>
        <v>38735.431525639768</v>
      </c>
      <c r="AJ76" s="154">
        <f>SUM(AA76,AC76)</f>
        <v>17352.955583510378</v>
      </c>
      <c r="AK76" s="154">
        <f>SUM(AE76,AG76)</f>
        <v>21382.475942129386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13978.666666666668</v>
      </c>
      <c r="J77" s="100">
        <f t="shared" si="76"/>
        <v>0</v>
      </c>
      <c r="K77" s="40"/>
      <c r="L77" s="22">
        <f>-(L131*G$37*F$9/F$7)/B$130</f>
        <v>-2.6184926162163322E-2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9666.3828122544164</v>
      </c>
      <c r="AB78" s="112"/>
      <c r="AC78" s="112">
        <f>IF(AA75&lt;0,0,AA75)</f>
        <v>15453.522567103089</v>
      </c>
      <c r="AD78" s="112"/>
      <c r="AE78" s="112">
        <f>AC75</f>
        <v>21239.692003115655</v>
      </c>
      <c r="AF78" s="112"/>
      <c r="AG78" s="112">
        <f>AE75</f>
        <v>26797.323289388998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15453.522567103089</v>
      </c>
      <c r="AB79" s="112"/>
      <c r="AC79" s="112">
        <f>AA79-AA74+AC65-AC70</f>
        <v>21239.692003115655</v>
      </c>
      <c r="AD79" s="112"/>
      <c r="AE79" s="112">
        <f>AC79-AC74+AE65-AE70</f>
        <v>27004.236867510528</v>
      </c>
      <c r="AF79" s="112"/>
      <c r="AG79" s="112">
        <f>AE79-AE74+AG65-AG70</f>
        <v>36635.607974474369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0.58061985920496251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5.48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9290.84673905413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9290.84673905413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2322.7116847635325</v>
      </c>
      <c r="AB83" s="112"/>
      <c r="AC83" s="165">
        <f>$I$83*AB82/4</f>
        <v>2322.7116847635325</v>
      </c>
      <c r="AD83" s="112"/>
      <c r="AE83" s="165">
        <f>$I$83*AD82/4</f>
        <v>2322.7116847635325</v>
      </c>
      <c r="AF83" s="112"/>
      <c r="AG83" s="165">
        <f>$I$83*AF82/4</f>
        <v>2322.7116847635325</v>
      </c>
      <c r="AH83" s="165">
        <f>SUM(AA83,AC83,AE83,AG83)</f>
        <v>9290.84673905413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16327.846678841506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16327.846678841506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0.37671485692339851</v>
      </c>
      <c r="C91" s="60">
        <f t="shared" si="82"/>
        <v>0</v>
      </c>
      <c r="D91" s="24">
        <f>SUM(B91,C91)</f>
        <v>0.37671485692339851</v>
      </c>
      <c r="H91" s="24">
        <f>(E37*F37/G37*F$7/F$9)</f>
        <v>1</v>
      </c>
      <c r="I91" s="22">
        <f t="shared" ref="I91" si="83">(D91*H91)</f>
        <v>0.37671485692339851</v>
      </c>
      <c r="J91" s="24">
        <f>IF(I$32&lt;=1+I$131,I91,L91+J$33*(I91-L91))</f>
        <v>0.37671485692339851</v>
      </c>
      <c r="K91" s="22">
        <f t="shared" ref="K91" si="84">IF(B91="",0,B91)</f>
        <v>0.37671485692339851</v>
      </c>
      <c r="L91" s="22">
        <f t="shared" ref="L91" si="85">(K91*H91)</f>
        <v>0.37671485692339851</v>
      </c>
      <c r="M91" s="230">
        <f t="shared" si="81"/>
        <v>0.37671485692339851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6.4579689758296879E-2</v>
      </c>
      <c r="C92" s="60">
        <f t="shared" si="82"/>
        <v>0</v>
      </c>
      <c r="D92" s="24">
        <f t="shared" ref="D92:D118" si="87">SUM(B92,C92)</f>
        <v>6.4579689758296879E-2</v>
      </c>
      <c r="H92" s="24">
        <f t="shared" ref="H92:H118" si="88">(E38*F38/G38*F$7/F$9)</f>
        <v>1</v>
      </c>
      <c r="I92" s="22">
        <f t="shared" ref="I92:I118" si="89">(D92*H92)</f>
        <v>6.4579689758296879E-2</v>
      </c>
      <c r="J92" s="24">
        <f t="shared" ref="J92:J118" si="90">IF(I$32&lt;=1+I$131,I92,L92+J$33*(I92-L92))</f>
        <v>6.4579689758296879E-2</v>
      </c>
      <c r="K92" s="22">
        <f t="shared" ref="K92:K118" si="91">IF(B92="",0,B92)</f>
        <v>6.4579689758296879E-2</v>
      </c>
      <c r="L92" s="22">
        <f t="shared" ref="L92:L118" si="92">(K92*H92)</f>
        <v>6.4579689758296879E-2</v>
      </c>
      <c r="M92" s="230">
        <f t="shared" ref="M92:M118" si="93">(J92)</f>
        <v>6.4579689758296879E-2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Chicken sales: no. sold</v>
      </c>
      <c r="B93" s="60">
        <f t="shared" si="82"/>
        <v>1.323883640045086E-2</v>
      </c>
      <c r="C93" s="60">
        <f t="shared" si="82"/>
        <v>0</v>
      </c>
      <c r="D93" s="24">
        <f t="shared" si="87"/>
        <v>1.323883640045086E-2</v>
      </c>
      <c r="H93" s="24">
        <f t="shared" si="88"/>
        <v>1</v>
      </c>
      <c r="I93" s="22">
        <f t="shared" si="89"/>
        <v>1.323883640045086E-2</v>
      </c>
      <c r="J93" s="24">
        <f t="shared" si="90"/>
        <v>1.323883640045086E-2</v>
      </c>
      <c r="K93" s="22">
        <f t="shared" si="91"/>
        <v>1.323883640045086E-2</v>
      </c>
      <c r="L93" s="22">
        <f t="shared" si="92"/>
        <v>1.323883640045086E-2</v>
      </c>
      <c r="M93" s="230">
        <f t="shared" si="93"/>
        <v>1.323883640045086E-2</v>
      </c>
      <c r="N93" s="232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Maize: kg produced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1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30">
        <f t="shared" si="93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Sorghum: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1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30">
        <f t="shared" si="93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Beans: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30">
        <f t="shared" si="93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Potato: no. local meas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30">
        <f t="shared" si="93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Sweet Potatoes: no. local meas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1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30">
        <f t="shared" si="93"/>
        <v>0</v>
      </c>
      <c r="N98" s="232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Groundnuts (dry): no. local meas</v>
      </c>
      <c r="B99" s="60">
        <f t="shared" si="82"/>
        <v>0.10763281626382815</v>
      </c>
      <c r="C99" s="60">
        <f t="shared" si="82"/>
        <v>-0.10763281626382815</v>
      </c>
      <c r="D99" s="24">
        <f t="shared" si="87"/>
        <v>0</v>
      </c>
      <c r="H99" s="24">
        <f t="shared" si="88"/>
        <v>1</v>
      </c>
      <c r="I99" s="22">
        <f t="shared" si="89"/>
        <v>0</v>
      </c>
      <c r="J99" s="24">
        <f t="shared" si="90"/>
        <v>0.11502835956963404</v>
      </c>
      <c r="K99" s="22">
        <f t="shared" si="91"/>
        <v>0.10763281626382815</v>
      </c>
      <c r="L99" s="22">
        <f t="shared" si="92"/>
        <v>0.10763281626382815</v>
      </c>
      <c r="M99" s="230">
        <f t="shared" si="93"/>
        <v>0.11502835956963404</v>
      </c>
      <c r="N99" s="232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Other crop: type (green vegetables)Cabbage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1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30">
        <f t="shared" si="93"/>
        <v>0</v>
      </c>
      <c r="N100" s="232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30">
        <f t="shared" si="93"/>
        <v>0</v>
      </c>
      <c r="N101" s="232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Spinach: no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30">
        <f t="shared" si="93"/>
        <v>0</v>
      </c>
      <c r="N102" s="232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Other cashcrop: kg produced (Tomato)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1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30">
        <f t="shared" si="93"/>
        <v>0</v>
      </c>
      <c r="N103" s="232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Other cashcrop: kg produced (Onions)</v>
      </c>
      <c r="B104" s="60">
        <f t="shared" si="82"/>
        <v>2.4217383659361331E-2</v>
      </c>
      <c r="C104" s="60">
        <f t="shared" si="82"/>
        <v>0</v>
      </c>
      <c r="D104" s="24">
        <f t="shared" si="87"/>
        <v>2.4217383659361331E-2</v>
      </c>
      <c r="H104" s="24">
        <f t="shared" si="88"/>
        <v>1</v>
      </c>
      <c r="I104" s="22">
        <f t="shared" si="89"/>
        <v>2.4217383659361331E-2</v>
      </c>
      <c r="J104" s="24">
        <f t="shared" si="90"/>
        <v>2.4217383659361331E-2</v>
      </c>
      <c r="K104" s="22">
        <f t="shared" si="91"/>
        <v>2.4217383659361331E-2</v>
      </c>
      <c r="L104" s="22">
        <f t="shared" si="92"/>
        <v>2.4217383659361331E-2</v>
      </c>
      <c r="M104" s="230">
        <f t="shared" si="93"/>
        <v>2.4217383659361331E-2</v>
      </c>
      <c r="N104" s="232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Other cashcrop: kg produced (Amadumbe)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30">
        <f t="shared" si="93"/>
        <v>0</v>
      </c>
      <c r="N105" s="232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Sugercane: MT sold</v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1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30">
        <f t="shared" si="93"/>
        <v>0</v>
      </c>
      <c r="N106" s="232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WILD FOODS -- see worksheet Data 3</v>
      </c>
      <c r="B107" s="60">
        <f t="shared" si="82"/>
        <v>0</v>
      </c>
      <c r="C107" s="60">
        <f t="shared" si="82"/>
        <v>8.072461219787111E-2</v>
      </c>
      <c r="D107" s="24">
        <f t="shared" si="87"/>
        <v>8.072461219787111E-2</v>
      </c>
      <c r="H107" s="24">
        <f t="shared" si="88"/>
        <v>1</v>
      </c>
      <c r="I107" s="22">
        <f t="shared" si="89"/>
        <v>8.072461219787111E-2</v>
      </c>
      <c r="J107" s="24">
        <f t="shared" si="90"/>
        <v>-5.5466574793544268E-3</v>
      </c>
      <c r="K107" s="22">
        <f t="shared" si="91"/>
        <v>0</v>
      </c>
      <c r="L107" s="22">
        <f t="shared" si="92"/>
        <v>0</v>
      </c>
      <c r="M107" s="230">
        <f t="shared" si="93"/>
        <v>-5.5466574793544268E-3</v>
      </c>
      <c r="N107" s="232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Agricultural cash income -- see Data2</v>
      </c>
      <c r="B108" s="60">
        <f t="shared" si="82"/>
        <v>0.33904337123105865</v>
      </c>
      <c r="C108" s="60">
        <f t="shared" si="82"/>
        <v>0</v>
      </c>
      <c r="D108" s="24">
        <f t="shared" si="87"/>
        <v>0.33904337123105865</v>
      </c>
      <c r="H108" s="24">
        <f t="shared" si="88"/>
        <v>1</v>
      </c>
      <c r="I108" s="22">
        <f t="shared" si="89"/>
        <v>0.33904337123105865</v>
      </c>
      <c r="J108" s="24">
        <f t="shared" si="90"/>
        <v>0.33904337123105865</v>
      </c>
      <c r="K108" s="22">
        <f t="shared" si="91"/>
        <v>0.33904337123105865</v>
      </c>
      <c r="L108" s="22">
        <f t="shared" si="92"/>
        <v>0.33904337123105865</v>
      </c>
      <c r="M108" s="230">
        <f t="shared" si="93"/>
        <v>0.33904337123105865</v>
      </c>
      <c r="N108" s="232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Construction cash income -- see Data2</v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1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30">
        <f t="shared" si="93"/>
        <v>0</v>
      </c>
      <c r="N109" s="232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Domestic work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1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30">
        <f t="shared" si="93"/>
        <v>0</v>
      </c>
      <c r="N110" s="232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Formal Employment (conservancies, etc.)</v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1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30">
        <f t="shared" si="93"/>
        <v>0</v>
      </c>
      <c r="N111" s="232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Self-employment -- see Data2</v>
      </c>
      <c r="B112" s="60">
        <f t="shared" si="82"/>
        <v>0.28415063493650627</v>
      </c>
      <c r="C112" s="60">
        <f t="shared" si="82"/>
        <v>5.6830126987301256E-2</v>
      </c>
      <c r="D112" s="24">
        <f t="shared" si="87"/>
        <v>0.34098076192380755</v>
      </c>
      <c r="H112" s="24">
        <f t="shared" si="88"/>
        <v>1</v>
      </c>
      <c r="I112" s="22">
        <f t="shared" si="89"/>
        <v>0.34098076192380755</v>
      </c>
      <c r="J112" s="24">
        <f t="shared" si="90"/>
        <v>0.28024578807104078</v>
      </c>
      <c r="K112" s="22">
        <f t="shared" si="91"/>
        <v>0.28415063493650627</v>
      </c>
      <c r="L112" s="22">
        <f t="shared" si="92"/>
        <v>0.28415063493650627</v>
      </c>
      <c r="M112" s="230">
        <f t="shared" si="93"/>
        <v>0.28024578807104078</v>
      </c>
      <c r="N112" s="232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Small business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1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30">
        <f t="shared" si="93"/>
        <v>0</v>
      </c>
      <c r="N113" s="232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Social development -- see Data2</v>
      </c>
      <c r="B114" s="60">
        <f t="shared" si="82"/>
        <v>2.6735991559934909</v>
      </c>
      <c r="C114" s="60">
        <f t="shared" si="82"/>
        <v>0</v>
      </c>
      <c r="D114" s="24">
        <f t="shared" si="87"/>
        <v>2.6735991559934909</v>
      </c>
      <c r="H114" s="24">
        <f t="shared" si="88"/>
        <v>1</v>
      </c>
      <c r="I114" s="22">
        <f t="shared" si="89"/>
        <v>2.6735991559934909</v>
      </c>
      <c r="J114" s="24">
        <f t="shared" si="90"/>
        <v>2.6735991559934909</v>
      </c>
      <c r="K114" s="22">
        <f t="shared" si="91"/>
        <v>2.6735991559934909</v>
      </c>
      <c r="L114" s="22">
        <f t="shared" si="92"/>
        <v>2.6735991559934909</v>
      </c>
      <c r="M114" s="230">
        <f t="shared" si="93"/>
        <v>2.6735991559934909</v>
      </c>
      <c r="N114" s="232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Remittances: no. times per year</v>
      </c>
      <c r="B115" s="60">
        <f t="shared" si="82"/>
        <v>0.64579689758296888</v>
      </c>
      <c r="C115" s="60">
        <f t="shared" si="82"/>
        <v>0</v>
      </c>
      <c r="D115" s="24">
        <f t="shared" si="87"/>
        <v>0.64579689758296888</v>
      </c>
      <c r="H115" s="24">
        <f t="shared" si="88"/>
        <v>1</v>
      </c>
      <c r="I115" s="22">
        <f t="shared" si="89"/>
        <v>0.64579689758296888</v>
      </c>
      <c r="J115" s="24">
        <f t="shared" si="90"/>
        <v>0.64579689758296888</v>
      </c>
      <c r="K115" s="22">
        <f t="shared" si="91"/>
        <v>0.64579689758296888</v>
      </c>
      <c r="L115" s="22">
        <f t="shared" si="92"/>
        <v>0.64579689758296888</v>
      </c>
      <c r="M115" s="230">
        <f t="shared" si="93"/>
        <v>0.64579689758296888</v>
      </c>
      <c r="N115" s="232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1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30">
        <f t="shared" si="93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1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30">
        <f t="shared" si="93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1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30">
        <f t="shared" si="93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4.5289736427493601</v>
      </c>
      <c r="C119" s="29">
        <f>SUM(C91:C118)</f>
        <v>2.992192292134422E-2</v>
      </c>
      <c r="D119" s="24">
        <f>SUM(D91:D118)</f>
        <v>4.5588955656707046</v>
      </c>
      <c r="E119" s="22"/>
      <c r="F119" s="2"/>
      <c r="G119" s="2"/>
      <c r="H119" s="31"/>
      <c r="I119" s="22">
        <f>SUM(I91:I118)</f>
        <v>4.5588955656707046</v>
      </c>
      <c r="J119" s="24">
        <f>SUM(J91:J118)</f>
        <v>4.526917681710346</v>
      </c>
      <c r="K119" s="22">
        <f>SUM(K91:K118)</f>
        <v>4.5289736427493601</v>
      </c>
      <c r="L119" s="22">
        <f>SUM(L91:L118)</f>
        <v>4.5289736427493601</v>
      </c>
      <c r="M119" s="57">
        <f t="shared" si="81"/>
        <v>4.526917681710346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1.244159236499804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1.244159236499804</v>
      </c>
      <c r="J124" s="240">
        <f>IF(SUMPRODUCT($B$124:$B124,$H$124:$H124)&lt;J$119,($B124*$H124),J$119)</f>
        <v>1.244159236499804</v>
      </c>
      <c r="K124" s="29">
        <f>(B124)</f>
        <v>1.244159236499804</v>
      </c>
      <c r="L124" s="29">
        <f>IF(SUMPRODUCT($B$124:$B124,$H$124:$H124)&lt;L$119,($B124*$H124),L$119)</f>
        <v>1.244159236499804</v>
      </c>
      <c r="M124" s="243">
        <f t="shared" si="94"/>
        <v>1.244159236499804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1.5045632609466324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1.5045632609466324</v>
      </c>
      <c r="J125" s="240">
        <f>IF(SUMPRODUCT($B$124:$B125,$H$124:$H125)&lt;J$119,($B125*$H125),IF(SUMPRODUCT($B$124:$B124,$H$124:$H124)&lt;J$119,J$119-SUMPRODUCT($B$124:$B124,$H$124:$H124),0))</f>
        <v>1.5045632609466324</v>
      </c>
      <c r="K125" s="29">
        <f>(B125)</f>
        <v>1.5045632609466324</v>
      </c>
      <c r="L125" s="29">
        <f>IF(SUMPRODUCT($B$124:$B125,$H$124:$H125)&lt;L$119,($B125*$H125),IF(SUMPRODUCT($B$124:$B124,$H$124:$H124)&lt;L$119,L$119-SUMPRODUCT($B$124:$B124,$H$124:$H124),0))</f>
        <v>1.5045632609466324</v>
      </c>
      <c r="M125" s="243">
        <f t="shared" si="94"/>
        <v>1.5045632609466324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2.9861648544236479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1.3634699917507267</v>
      </c>
      <c r="K126" s="29">
        <f t="shared" ref="K126:K127" si="95">(B126)</f>
        <v>2.9861648544236479</v>
      </c>
      <c r="L126" s="29">
        <f>IF(SUMPRODUCT($B$124:$B126,$H$124:$H126)&lt;(L$119-L$128),($B126*$H126),IF(SUMPRODUCT($B$124:$B125,$H$124:$H125)&lt;(L$119-L$128),L$119-L$128-SUMPRODUCT($B$124:$B125,$H$124:$H125),0))</f>
        <v>1.3859724205208566</v>
      </c>
      <c r="M126" s="243">
        <f t="shared" si="94"/>
        <v>1.3634699917507267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0.15283859909463596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0.15283859909463596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0.39427872478206727</v>
      </c>
      <c r="C128" s="56"/>
      <c r="D128" s="31"/>
      <c r="E128" s="2"/>
      <c r="F128" s="2"/>
      <c r="G128" s="2"/>
      <c r="H128" s="24"/>
      <c r="I128" s="29">
        <f>(I30)</f>
        <v>3.3147363291709007</v>
      </c>
      <c r="J128" s="231">
        <f>(J30)</f>
        <v>0.4147251925131834</v>
      </c>
      <c r="K128" s="29">
        <f>(B128)</f>
        <v>0.39427872478206727</v>
      </c>
      <c r="L128" s="29">
        <f>IF(L124=L119,0,(L119-L124)/(B119-B124)*K128)</f>
        <v>0.39427872478206727</v>
      </c>
      <c r="M128" s="243">
        <f t="shared" si="94"/>
        <v>0.4147251925131834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4.5289736427493601</v>
      </c>
      <c r="C130" s="56"/>
      <c r="D130" s="31"/>
      <c r="E130" s="2"/>
      <c r="F130" s="2"/>
      <c r="G130" s="2"/>
      <c r="H130" s="24"/>
      <c r="I130" s="29">
        <f>(I119)</f>
        <v>4.5588955656707046</v>
      </c>
      <c r="J130" s="231">
        <f>(J119)</f>
        <v>4.526917681710346</v>
      </c>
      <c r="K130" s="29">
        <f>(B130)</f>
        <v>4.5289736427493601</v>
      </c>
      <c r="L130" s="29">
        <f>(L119)</f>
        <v>4.5289736427493601</v>
      </c>
      <c r="M130" s="243">
        <f t="shared" si="94"/>
        <v>4.526917681710346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1.5045632609466324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0.11859084042577583</v>
      </c>
      <c r="M131" s="240">
        <f>IF(I131&lt;SUM(M126:M127),0,I131-(SUM(M126:M127)))</f>
        <v>0.1410932691959057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83" priority="193" operator="equal">
      <formula>16</formula>
    </cfRule>
    <cfRule type="cellIs" dxfId="382" priority="194" operator="equal">
      <formula>15</formula>
    </cfRule>
    <cfRule type="cellIs" dxfId="381" priority="195" operator="equal">
      <formula>14</formula>
    </cfRule>
    <cfRule type="cellIs" dxfId="380" priority="196" operator="equal">
      <formula>13</formula>
    </cfRule>
    <cfRule type="cellIs" dxfId="379" priority="197" operator="equal">
      <formula>12</formula>
    </cfRule>
    <cfRule type="cellIs" dxfId="378" priority="198" operator="equal">
      <formula>11</formula>
    </cfRule>
    <cfRule type="cellIs" dxfId="377" priority="199" operator="equal">
      <formula>10</formula>
    </cfRule>
    <cfRule type="cellIs" dxfId="376" priority="200" operator="equal">
      <formula>9</formula>
    </cfRule>
    <cfRule type="cellIs" dxfId="375" priority="201" operator="equal">
      <formula>8</formula>
    </cfRule>
    <cfRule type="cellIs" dxfId="374" priority="202" operator="equal">
      <formula>7</formula>
    </cfRule>
    <cfRule type="cellIs" dxfId="373" priority="203" operator="equal">
      <formula>6</formula>
    </cfRule>
    <cfRule type="cellIs" dxfId="372" priority="204" operator="equal">
      <formula>5</formula>
    </cfRule>
    <cfRule type="cellIs" dxfId="371" priority="205" operator="equal">
      <formula>4</formula>
    </cfRule>
    <cfRule type="cellIs" dxfId="370" priority="206" operator="equal">
      <formula>3</formula>
    </cfRule>
    <cfRule type="cellIs" dxfId="369" priority="207" operator="equal">
      <formula>2</formula>
    </cfRule>
    <cfRule type="cellIs" dxfId="368" priority="208" operator="equal">
      <formula>1</formula>
    </cfRule>
  </conditionalFormatting>
  <conditionalFormatting sqref="N116:N118">
    <cfRule type="cellIs" dxfId="367" priority="129" operator="equal">
      <formula>16</formula>
    </cfRule>
    <cfRule type="cellIs" dxfId="366" priority="130" operator="equal">
      <formula>15</formula>
    </cfRule>
    <cfRule type="cellIs" dxfId="365" priority="131" operator="equal">
      <formula>14</formula>
    </cfRule>
    <cfRule type="cellIs" dxfId="364" priority="132" operator="equal">
      <formula>13</formula>
    </cfRule>
    <cfRule type="cellIs" dxfId="363" priority="133" operator="equal">
      <formula>12</formula>
    </cfRule>
    <cfRule type="cellIs" dxfId="362" priority="134" operator="equal">
      <formula>11</formula>
    </cfRule>
    <cfRule type="cellIs" dxfId="361" priority="135" operator="equal">
      <formula>10</formula>
    </cfRule>
    <cfRule type="cellIs" dxfId="360" priority="136" operator="equal">
      <formula>9</formula>
    </cfRule>
    <cfRule type="cellIs" dxfId="359" priority="137" operator="equal">
      <formula>8</formula>
    </cfRule>
    <cfRule type="cellIs" dxfId="358" priority="138" operator="equal">
      <formula>7</formula>
    </cfRule>
    <cfRule type="cellIs" dxfId="357" priority="139" operator="equal">
      <formula>6</formula>
    </cfRule>
    <cfRule type="cellIs" dxfId="356" priority="140" operator="equal">
      <formula>5</formula>
    </cfRule>
    <cfRule type="cellIs" dxfId="355" priority="141" operator="equal">
      <formula>4</formula>
    </cfRule>
    <cfRule type="cellIs" dxfId="354" priority="142" operator="equal">
      <formula>3</formula>
    </cfRule>
    <cfRule type="cellIs" dxfId="353" priority="143" operator="equal">
      <formula>2</formula>
    </cfRule>
    <cfRule type="cellIs" dxfId="352" priority="144" operator="equal">
      <formula>1</formula>
    </cfRule>
  </conditionalFormatting>
  <conditionalFormatting sqref="N6:N26">
    <cfRule type="cellIs" dxfId="351" priority="65" operator="equal">
      <formula>16</formula>
    </cfRule>
    <cfRule type="cellIs" dxfId="350" priority="66" operator="equal">
      <formula>15</formula>
    </cfRule>
    <cfRule type="cellIs" dxfId="349" priority="67" operator="equal">
      <formula>14</formula>
    </cfRule>
    <cfRule type="cellIs" dxfId="348" priority="68" operator="equal">
      <formula>13</formula>
    </cfRule>
    <cfRule type="cellIs" dxfId="347" priority="69" operator="equal">
      <formula>12</formula>
    </cfRule>
    <cfRule type="cellIs" dxfId="346" priority="70" operator="equal">
      <formula>11</formula>
    </cfRule>
    <cfRule type="cellIs" dxfId="345" priority="71" operator="equal">
      <formula>10</formula>
    </cfRule>
    <cfRule type="cellIs" dxfId="344" priority="72" operator="equal">
      <formula>9</formula>
    </cfRule>
    <cfRule type="cellIs" dxfId="343" priority="73" operator="equal">
      <formula>8</formula>
    </cfRule>
    <cfRule type="cellIs" dxfId="342" priority="74" operator="equal">
      <formula>7</formula>
    </cfRule>
    <cfRule type="cellIs" dxfId="341" priority="75" operator="equal">
      <formula>6</formula>
    </cfRule>
    <cfRule type="cellIs" dxfId="340" priority="76" operator="equal">
      <formula>5</formula>
    </cfRule>
    <cfRule type="cellIs" dxfId="339" priority="77" operator="equal">
      <formula>4</formula>
    </cfRule>
    <cfRule type="cellIs" dxfId="338" priority="78" operator="equal">
      <formula>3</formula>
    </cfRule>
    <cfRule type="cellIs" dxfId="337" priority="79" operator="equal">
      <formula>2</formula>
    </cfRule>
    <cfRule type="cellIs" dxfId="336" priority="80" operator="equal">
      <formula>1</formula>
    </cfRule>
  </conditionalFormatting>
  <conditionalFormatting sqref="N113:N115">
    <cfRule type="cellIs" dxfId="335" priority="49" operator="equal">
      <formula>16</formula>
    </cfRule>
    <cfRule type="cellIs" dxfId="334" priority="50" operator="equal">
      <formula>15</formula>
    </cfRule>
    <cfRule type="cellIs" dxfId="333" priority="51" operator="equal">
      <formula>14</formula>
    </cfRule>
    <cfRule type="cellIs" dxfId="332" priority="52" operator="equal">
      <formula>13</formula>
    </cfRule>
    <cfRule type="cellIs" dxfId="331" priority="53" operator="equal">
      <formula>12</formula>
    </cfRule>
    <cfRule type="cellIs" dxfId="330" priority="54" operator="equal">
      <formula>11</formula>
    </cfRule>
    <cfRule type="cellIs" dxfId="329" priority="55" operator="equal">
      <formula>10</formula>
    </cfRule>
    <cfRule type="cellIs" dxfId="328" priority="56" operator="equal">
      <formula>9</formula>
    </cfRule>
    <cfRule type="cellIs" dxfId="327" priority="57" operator="equal">
      <formula>8</formula>
    </cfRule>
    <cfRule type="cellIs" dxfId="326" priority="58" operator="equal">
      <formula>7</formula>
    </cfRule>
    <cfRule type="cellIs" dxfId="325" priority="59" operator="equal">
      <formula>6</formula>
    </cfRule>
    <cfRule type="cellIs" dxfId="324" priority="60" operator="equal">
      <formula>5</formula>
    </cfRule>
    <cfRule type="cellIs" dxfId="323" priority="61" operator="equal">
      <formula>4</formula>
    </cfRule>
    <cfRule type="cellIs" dxfId="322" priority="62" operator="equal">
      <formula>3</formula>
    </cfRule>
    <cfRule type="cellIs" dxfId="321" priority="63" operator="equal">
      <formula>2</formula>
    </cfRule>
    <cfRule type="cellIs" dxfId="320" priority="64" operator="equal">
      <formula>1</formula>
    </cfRule>
  </conditionalFormatting>
  <conditionalFormatting sqref="N112">
    <cfRule type="cellIs" dxfId="319" priority="33" operator="equal">
      <formula>16</formula>
    </cfRule>
    <cfRule type="cellIs" dxfId="318" priority="34" operator="equal">
      <formula>15</formula>
    </cfRule>
    <cfRule type="cellIs" dxfId="317" priority="35" operator="equal">
      <formula>14</formula>
    </cfRule>
    <cfRule type="cellIs" dxfId="316" priority="36" operator="equal">
      <formula>13</formula>
    </cfRule>
    <cfRule type="cellIs" dxfId="315" priority="37" operator="equal">
      <formula>12</formula>
    </cfRule>
    <cfRule type="cellIs" dxfId="314" priority="38" operator="equal">
      <formula>11</formula>
    </cfRule>
    <cfRule type="cellIs" dxfId="313" priority="39" operator="equal">
      <formula>10</formula>
    </cfRule>
    <cfRule type="cellIs" dxfId="312" priority="40" operator="equal">
      <formula>9</formula>
    </cfRule>
    <cfRule type="cellIs" dxfId="311" priority="41" operator="equal">
      <formula>8</formula>
    </cfRule>
    <cfRule type="cellIs" dxfId="310" priority="42" operator="equal">
      <formula>7</formula>
    </cfRule>
    <cfRule type="cellIs" dxfId="309" priority="43" operator="equal">
      <formula>6</formula>
    </cfRule>
    <cfRule type="cellIs" dxfId="308" priority="44" operator="equal">
      <formula>5</formula>
    </cfRule>
    <cfRule type="cellIs" dxfId="307" priority="45" operator="equal">
      <formula>4</formula>
    </cfRule>
    <cfRule type="cellIs" dxfId="306" priority="46" operator="equal">
      <formula>3</formula>
    </cfRule>
    <cfRule type="cellIs" dxfId="305" priority="47" operator="equal">
      <formula>2</formula>
    </cfRule>
    <cfRule type="cellIs" dxfId="304" priority="48" operator="equal">
      <formula>1</formula>
    </cfRule>
  </conditionalFormatting>
  <conditionalFormatting sqref="N91:N104">
    <cfRule type="cellIs" dxfId="303" priority="17" operator="equal">
      <formula>16</formula>
    </cfRule>
    <cfRule type="cellIs" dxfId="302" priority="18" operator="equal">
      <formula>15</formula>
    </cfRule>
    <cfRule type="cellIs" dxfId="301" priority="19" operator="equal">
      <formula>14</formula>
    </cfRule>
    <cfRule type="cellIs" dxfId="300" priority="20" operator="equal">
      <formula>13</formula>
    </cfRule>
    <cfRule type="cellIs" dxfId="299" priority="21" operator="equal">
      <formula>12</formula>
    </cfRule>
    <cfRule type="cellIs" dxfId="298" priority="22" operator="equal">
      <formula>11</formula>
    </cfRule>
    <cfRule type="cellIs" dxfId="297" priority="23" operator="equal">
      <formula>10</formula>
    </cfRule>
    <cfRule type="cellIs" dxfId="296" priority="24" operator="equal">
      <formula>9</formula>
    </cfRule>
    <cfRule type="cellIs" dxfId="295" priority="25" operator="equal">
      <formula>8</formula>
    </cfRule>
    <cfRule type="cellIs" dxfId="294" priority="26" operator="equal">
      <formula>7</formula>
    </cfRule>
    <cfRule type="cellIs" dxfId="293" priority="27" operator="equal">
      <formula>6</formula>
    </cfRule>
    <cfRule type="cellIs" dxfId="292" priority="28" operator="equal">
      <formula>5</formula>
    </cfRule>
    <cfRule type="cellIs" dxfId="291" priority="29" operator="equal">
      <formula>4</formula>
    </cfRule>
    <cfRule type="cellIs" dxfId="290" priority="30" operator="equal">
      <formula>3</formula>
    </cfRule>
    <cfRule type="cellIs" dxfId="289" priority="31" operator="equal">
      <formula>2</formula>
    </cfRule>
    <cfRule type="cellIs" dxfId="288" priority="32" operator="equal">
      <formula>1</formula>
    </cfRule>
  </conditionalFormatting>
  <conditionalFormatting sqref="N105:N111">
    <cfRule type="cellIs" dxfId="287" priority="1" operator="equal">
      <formula>16</formula>
    </cfRule>
    <cfRule type="cellIs" dxfId="286" priority="2" operator="equal">
      <formula>15</formula>
    </cfRule>
    <cfRule type="cellIs" dxfId="285" priority="3" operator="equal">
      <formula>14</formula>
    </cfRule>
    <cfRule type="cellIs" dxfId="284" priority="4" operator="equal">
      <formula>13</formula>
    </cfRule>
    <cfRule type="cellIs" dxfId="283" priority="5" operator="equal">
      <formula>12</formula>
    </cfRule>
    <cfRule type="cellIs" dxfId="282" priority="6" operator="equal">
      <formula>11</formula>
    </cfRule>
    <cfRule type="cellIs" dxfId="281" priority="7" operator="equal">
      <formula>10</formula>
    </cfRule>
    <cfRule type="cellIs" dxfId="280" priority="8" operator="equal">
      <formula>9</formula>
    </cfRule>
    <cfRule type="cellIs" dxfId="279" priority="9" operator="equal">
      <formula>8</formula>
    </cfRule>
    <cfRule type="cellIs" dxfId="278" priority="10" operator="equal">
      <formula>7</formula>
    </cfRule>
    <cfRule type="cellIs" dxfId="277" priority="11" operator="equal">
      <formula>6</formula>
    </cfRule>
    <cfRule type="cellIs" dxfId="276" priority="12" operator="equal">
      <formula>5</formula>
    </cfRule>
    <cfRule type="cellIs" dxfId="275" priority="13" operator="equal">
      <formula>4</formula>
    </cfRule>
    <cfRule type="cellIs" dxfId="274" priority="14" operator="equal">
      <formula>3</formula>
    </cfRule>
    <cfRule type="cellIs" dxfId="273" priority="15" operator="equal">
      <formula>2</formula>
    </cfRule>
    <cfRule type="cellIs" dxfId="27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0" t="str">
        <f>Poor!Z2</f>
        <v>Q1</v>
      </c>
      <c r="AA2" s="261"/>
      <c r="AB2" s="260" t="str">
        <f>Poor!AB2</f>
        <v>Q2</v>
      </c>
      <c r="AC2" s="261"/>
      <c r="AD2" s="260" t="str">
        <f>Poor!AD2</f>
        <v>Q3</v>
      </c>
      <c r="AE2" s="261"/>
      <c r="AF2" s="260" t="str">
        <f>Poor!AF2</f>
        <v>Q4</v>
      </c>
      <c r="AG2" s="261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8.4629069560576406E-2</v>
      </c>
      <c r="C6" s="102">
        <f>IF([1]Summ!$I1044="",0,[1]Summ!$I1044)</f>
        <v>0</v>
      </c>
      <c r="D6" s="24">
        <f t="shared" ref="D6:D29" si="0">(B6+C6)</f>
        <v>8.4629069560576406E-2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8.4629069560576406E-2</v>
      </c>
      <c r="J6" s="24">
        <f t="shared" ref="J6:J13" si="3">IF(I$32&lt;=1+I$131,I6,B6*H6+J$33*(I6-B6*H6))</f>
        <v>8.4629069560576406E-2</v>
      </c>
      <c r="K6" s="22">
        <f t="shared" ref="K6:K31" si="4">B6</f>
        <v>8.4629069560576406E-2</v>
      </c>
      <c r="L6" s="22">
        <f t="shared" ref="L6:L29" si="5">IF(K6="","",K6*H6)</f>
        <v>8.4629069560576406E-2</v>
      </c>
      <c r="M6" s="227">
        <f t="shared" ref="M6:M31" si="6">J6</f>
        <v>8.4629069560576406E-2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0.33851627824230562</v>
      </c>
      <c r="Z6" s="156">
        <f>Poor!Z6</f>
        <v>0.17</v>
      </c>
      <c r="AA6" s="121">
        <f>$M6*Z6*4</f>
        <v>5.754776730119196E-2</v>
      </c>
      <c r="AB6" s="156">
        <f>Poor!AB6</f>
        <v>0.17</v>
      </c>
      <c r="AC6" s="121">
        <f t="shared" ref="AC6:AC29" si="7">$M6*AB6*4</f>
        <v>5.754776730119196E-2</v>
      </c>
      <c r="AD6" s="156">
        <f>Poor!AD6</f>
        <v>0.33</v>
      </c>
      <c r="AE6" s="121">
        <f t="shared" ref="AE6:AE29" si="8">$M6*AD6*4</f>
        <v>0.11171037181996087</v>
      </c>
      <c r="AF6" s="122">
        <f>1-SUM(Z6,AB6,AD6)</f>
        <v>0.32999999999999996</v>
      </c>
      <c r="AG6" s="121">
        <f>$M6*AF6*4</f>
        <v>0.11171037181996084</v>
      </c>
      <c r="AH6" s="123">
        <f>SUM(Z6,AB6,AD6,AF6)</f>
        <v>1</v>
      </c>
      <c r="AI6" s="184">
        <f>SUM(AA6,AC6,AE6,AG6)/4</f>
        <v>8.4629069560576406E-2</v>
      </c>
      <c r="AJ6" s="120">
        <f>(AA6+AC6)/2</f>
        <v>5.754776730119196E-2</v>
      </c>
      <c r="AK6" s="119">
        <f>(AE6+AG6)/2</f>
        <v>0.11171037181996085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8.589061110122756E-2</v>
      </c>
      <c r="C7" s="102">
        <f>IF([1]Summ!$I1045="",0,[1]Summ!$I1045)</f>
        <v>0</v>
      </c>
      <c r="D7" s="24">
        <f t="shared" si="0"/>
        <v>8.589061110122756E-2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8.589061110122756E-2</v>
      </c>
      <c r="J7" s="24">
        <f t="shared" si="3"/>
        <v>8.589061110122756E-2</v>
      </c>
      <c r="K7" s="22">
        <f t="shared" si="4"/>
        <v>8.589061110122756E-2</v>
      </c>
      <c r="L7" s="22">
        <f t="shared" si="5"/>
        <v>8.589061110122756E-2</v>
      </c>
      <c r="M7" s="227">
        <f t="shared" si="6"/>
        <v>8.589061110122756E-2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2875.1347300111374</v>
      </c>
      <c r="S7" s="225">
        <f>IF($B$81=0,0,(SUMIF($N$6:$N$28,$U7,L$6:L$28)+SUMIF($N$91:$N$118,$U7,L$91:L$118))*$B$83*$H$84*Poor!$B$81/$B$81)</f>
        <v>2875.1347300111374</v>
      </c>
      <c r="T7" s="225">
        <f>IF($B$81=0,0,(SUMIF($N$6:$N$28,$U7,M$6:M$28)+SUMIF($N$91:$N$118,$U7,M$91:M$118))*$B$83*$H$84*Poor!$B$81/$B$81)</f>
        <v>2713.7118341425798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0.34356244440491024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0.34356244440491024</v>
      </c>
      <c r="AH7" s="123">
        <f t="shared" ref="AH7:AH30" si="12">SUM(Z7,AB7,AD7,AF7)</f>
        <v>1</v>
      </c>
      <c r="AI7" s="184">
        <f t="shared" ref="AI7:AI30" si="13">SUM(AA7,AC7,AE7,AG7)/4</f>
        <v>8.589061110122756E-2</v>
      </c>
      <c r="AJ7" s="120">
        <f t="shared" ref="AJ7:AJ31" si="14">(AA7+AC7)/2</f>
        <v>0</v>
      </c>
      <c r="AK7" s="119">
        <f t="shared" ref="AK7:AK31" si="15">(AE7+AG7)/2</f>
        <v>0.17178122220245512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2.6666666666666665E-2</v>
      </c>
      <c r="C8" s="102">
        <f>IF([1]Summ!$I1046="",0,[1]Summ!$I1046)</f>
        <v>0</v>
      </c>
      <c r="D8" s="24">
        <f t="shared" si="0"/>
        <v>2.6666666666666665E-2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7">
        <f t="shared" si="6"/>
        <v>2.6666666666666665E-2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7074.2857142857156</v>
      </c>
      <c r="S8" s="225">
        <f>IF($B$81=0,0,(SUMIF($N$6:$N$28,$U8,L$6:L$28)+SUMIF($N$91:$N$118,$U8,L$91:L$118))*$B$83*$H$84*Poor!$B$81/$B$81)</f>
        <v>7074.2857142857156</v>
      </c>
      <c r="T8" s="225">
        <f>IF($B$81=0,0,(SUMIF($N$6:$N$28,$U8,M$6:M$28)+SUMIF($N$91:$N$118,$U8,M$91:M$118))*$B$83*$H$84*Poor!$B$81/$B$81)</f>
        <v>7258.6114286423272</v>
      </c>
      <c r="U8" s="226">
        <v>2</v>
      </c>
      <c r="V8" s="56"/>
      <c r="W8" s="115"/>
      <c r="X8" s="118">
        <f>Poor!X8</f>
        <v>1</v>
      </c>
      <c r="Y8" s="184">
        <f t="shared" si="9"/>
        <v>0.10666666666666666</v>
      </c>
      <c r="Z8" s="125">
        <f>IF($Y8=0,0,AA8/$Y8)</f>
        <v>0.23445757311354917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2.5008807798778575E-2</v>
      </c>
      <c r="AB8" s="125">
        <f>IF($Y8=0,0,AC8/$Y8)</f>
        <v>0.28333696496453581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3.022260959621715E-2</v>
      </c>
      <c r="AD8" s="125">
        <f>IF($Y8=0,0,AE8/$Y8)</f>
        <v>0.17330734012517532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1.84861162800187E-2</v>
      </c>
      <c r="AF8" s="122">
        <f t="shared" si="10"/>
        <v>0.3088981217967397</v>
      </c>
      <c r="AG8" s="121">
        <f t="shared" si="11"/>
        <v>3.2949132991652232E-2</v>
      </c>
      <c r="AH8" s="123">
        <f t="shared" si="12"/>
        <v>1</v>
      </c>
      <c r="AI8" s="184">
        <f t="shared" si="13"/>
        <v>2.6666666666666665E-2</v>
      </c>
      <c r="AJ8" s="120">
        <f t="shared" si="14"/>
        <v>2.7615708697497861E-2</v>
      </c>
      <c r="AK8" s="119">
        <f t="shared" si="15"/>
        <v>2.5717624635835466E-2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0.15208899217221136</v>
      </c>
      <c r="C9" s="102">
        <f>IF([1]Summ!$I1047="",0,[1]Summ!$I1047)</f>
        <v>0.13519021526418781</v>
      </c>
      <c r="D9" s="24">
        <f t="shared" si="0"/>
        <v>0.28727920743639918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0.28727920743639918</v>
      </c>
      <c r="J9" s="24">
        <f t="shared" si="3"/>
        <v>0.14755778812456563</v>
      </c>
      <c r="K9" s="22">
        <f t="shared" si="4"/>
        <v>0.15208899217221136</v>
      </c>
      <c r="L9" s="22">
        <f t="shared" si="5"/>
        <v>0.15208899217221136</v>
      </c>
      <c r="M9" s="227">
        <f t="shared" si="6"/>
        <v>0.14755778812456563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1584.2722190212723</v>
      </c>
      <c r="S9" s="225">
        <f>IF($B$81=0,0,(SUMIF($N$6:$N$28,$U9,L$6:L$28)+SUMIF($N$91:$N$118,$U9,L$91:L$118))*$B$83*$H$84*Poor!$B$81/$B$81)</f>
        <v>1584.2722190212723</v>
      </c>
      <c r="T9" s="225">
        <f>IF($B$81=0,0,(SUMIF($N$6:$N$28,$U9,M$6:M$28)+SUMIF($N$91:$N$118,$U9,M$91:M$118))*$B$83*$H$84*Poor!$B$81/$B$81)</f>
        <v>1584.2722190212723</v>
      </c>
      <c r="U9" s="226">
        <v>3</v>
      </c>
      <c r="V9" s="56"/>
      <c r="W9" s="115"/>
      <c r="X9" s="118">
        <f>Poor!X9</f>
        <v>1</v>
      </c>
      <c r="Y9" s="184">
        <f t="shared" si="9"/>
        <v>0.59023115249826252</v>
      </c>
      <c r="Z9" s="125">
        <f>IF($Y9=0,0,AA9/$Y9)</f>
        <v>0.23445757311354914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0.13838416359075575</v>
      </c>
      <c r="AB9" s="125">
        <f>IF($Y9=0,0,AC9/$Y9)</f>
        <v>0.28333696496453586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0.16723430337637782</v>
      </c>
      <c r="AD9" s="125">
        <f>IF($Y9=0,0,AE9/$Y9)</f>
        <v>0.17330734012517535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0.10229139109849061</v>
      </c>
      <c r="AF9" s="122">
        <f t="shared" si="10"/>
        <v>0.30889812179673959</v>
      </c>
      <c r="AG9" s="121">
        <f t="shared" si="11"/>
        <v>0.18232129443263828</v>
      </c>
      <c r="AH9" s="123">
        <f t="shared" si="12"/>
        <v>1</v>
      </c>
      <c r="AI9" s="184">
        <f t="shared" si="13"/>
        <v>0.1475577881245656</v>
      </c>
      <c r="AJ9" s="120">
        <f t="shared" si="14"/>
        <v>0.15280923348356679</v>
      </c>
      <c r="AK9" s="119">
        <f t="shared" si="15"/>
        <v>0.14230634276556445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3.3052704145169899E-2</v>
      </c>
      <c r="C10" s="102">
        <f>IF([1]Summ!$I1048="",0,[1]Summ!$I1048)</f>
        <v>6.6105408290339812E-2</v>
      </c>
      <c r="D10" s="24">
        <f t="shared" si="0"/>
        <v>9.9158112435509704E-2</v>
      </c>
      <c r="E10" s="75">
        <f>Poor!E10</f>
        <v>1</v>
      </c>
      <c r="H10" s="24">
        <f t="shared" si="1"/>
        <v>1</v>
      </c>
      <c r="I10" s="22">
        <f t="shared" si="2"/>
        <v>9.9158112435509704E-2</v>
      </c>
      <c r="J10" s="24">
        <f t="shared" si="3"/>
        <v>3.0837032744461586E-2</v>
      </c>
      <c r="K10" s="22">
        <f t="shared" si="4"/>
        <v>3.3052704145169899E-2</v>
      </c>
      <c r="L10" s="22">
        <f t="shared" si="5"/>
        <v>3.3052704145169899E-2</v>
      </c>
      <c r="M10" s="227">
        <f t="shared" si="6"/>
        <v>3.0837032744461586E-2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IF($B$81=0,0,(SUMIF($N$6:$N$28,$U10,L$6:L$28)+SUMIF($N$91:$N$118,$U10,L$91:L$118))*$B$83*$H$84*Poor!$B$81/$B$81)</f>
        <v>0</v>
      </c>
      <c r="T10" s="225">
        <f>IF($B$81=0,0,(SUMIF($N$6:$N$28,$U10,M$6:M$28)+SUMIF($N$91:$N$118,$U10,M$91:M$118))*$B$83*$H$84*Poor!$B$81/$B$81)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0.12334813097784635</v>
      </c>
      <c r="Z10" s="125">
        <f>IF($Y10=0,0,AA10/$Y10)</f>
        <v>0.23445757311354914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2.8919903437158046E-2</v>
      </c>
      <c r="AB10" s="125">
        <f>IF($Y10=0,0,AC10/$Y10)</f>
        <v>0.28333696496453581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3.4949085065311025E-2</v>
      </c>
      <c r="AD10" s="125">
        <f>IF($Y10=0,0,AE10/$Y10)</f>
        <v>0.17330734012517535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2.1377136489182293E-2</v>
      </c>
      <c r="AF10" s="122">
        <f t="shared" si="10"/>
        <v>0.3088981217967397</v>
      </c>
      <c r="AG10" s="121">
        <f t="shared" si="11"/>
        <v>3.8102005986194981E-2</v>
      </c>
      <c r="AH10" s="123">
        <f t="shared" si="12"/>
        <v>1</v>
      </c>
      <c r="AI10" s="184">
        <f t="shared" si="13"/>
        <v>3.0837032744461586E-2</v>
      </c>
      <c r="AJ10" s="120">
        <f t="shared" si="14"/>
        <v>3.1934494251234534E-2</v>
      </c>
      <c r="AK10" s="119">
        <f t="shared" si="15"/>
        <v>2.9739571237688639E-2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4.0400646148372181E-2</v>
      </c>
      <c r="C11" s="102">
        <f>IF([1]Summ!$I1049="",0,[1]Summ!$I1049)</f>
        <v>0</v>
      </c>
      <c r="D11" s="24">
        <f t="shared" si="0"/>
        <v>4.0400646148372181E-2</v>
      </c>
      <c r="E11" s="75">
        <f>Poor!E11</f>
        <v>1</v>
      </c>
      <c r="H11" s="24">
        <f t="shared" si="1"/>
        <v>1</v>
      </c>
      <c r="I11" s="22">
        <f t="shared" si="2"/>
        <v>4.0400646148372181E-2</v>
      </c>
      <c r="J11" s="24">
        <f t="shared" si="3"/>
        <v>4.0400646148372181E-2</v>
      </c>
      <c r="K11" s="22">
        <f t="shared" si="4"/>
        <v>4.0400646148372181E-2</v>
      </c>
      <c r="L11" s="22">
        <f t="shared" si="5"/>
        <v>4.0400646148372181E-2</v>
      </c>
      <c r="M11" s="227">
        <f t="shared" si="6"/>
        <v>4.0400646148372181E-2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26568.000000000004</v>
      </c>
      <c r="S11" s="225">
        <f>IF($B$81=0,0,(SUMIF($N$6:$N$28,$U11,L$6:L$28)+SUMIF($N$91:$N$118,$U11,L$91:L$118))*$B$83*$H$84*Poor!$B$81/$B$81)</f>
        <v>26568.000000000004</v>
      </c>
      <c r="T11" s="225">
        <f>IF($B$81=0,0,(SUMIF($N$6:$N$28,$U11,M$6:M$28)+SUMIF($N$91:$N$118,$U11,M$91:M$118))*$B$83*$H$84*Poor!$B$81/$B$81)</f>
        <v>27081.292720776935</v>
      </c>
      <c r="U11" s="226">
        <v>5</v>
      </c>
      <c r="V11" s="56"/>
      <c r="W11" s="115"/>
      <c r="X11" s="118">
        <f>Poor!X11</f>
        <v>1</v>
      </c>
      <c r="Y11" s="184">
        <f t="shared" si="9"/>
        <v>0.16160258459348872</v>
      </c>
      <c r="Z11" s="125">
        <f>IF($Y11=0,0,AA11/$Y11)</f>
        <v>0.23445757311354917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3.7888949792666396E-2</v>
      </c>
      <c r="AB11" s="125">
        <f>IF($Y11=0,0,AC11/$Y11)</f>
        <v>0.28333696496453581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4.5787985849143745E-2</v>
      </c>
      <c r="AD11" s="125">
        <f>IF($Y11=0,0,AE11/$Y11)</f>
        <v>0.17330734012517532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2.8006914093251168E-2</v>
      </c>
      <c r="AF11" s="122">
        <f t="shared" si="10"/>
        <v>0.3088981217967397</v>
      </c>
      <c r="AG11" s="121">
        <f t="shared" si="11"/>
        <v>4.9918734858427412E-2</v>
      </c>
      <c r="AH11" s="123">
        <f t="shared" si="12"/>
        <v>1</v>
      </c>
      <c r="AI11" s="184">
        <f t="shared" si="13"/>
        <v>4.0400646148372181E-2</v>
      </c>
      <c r="AJ11" s="120">
        <f t="shared" si="14"/>
        <v>4.183846782090507E-2</v>
      </c>
      <c r="AK11" s="119">
        <f t="shared" si="15"/>
        <v>3.8962824475839292E-2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101">
        <f>IF([1]Summ!$H1050="",0,[1]Summ!$H1050)</f>
        <v>7.2809055328233404E-4</v>
      </c>
      <c r="C12" s="102">
        <f>IF([1]Summ!$I1050="",0,[1]Summ!$I1050)</f>
        <v>0</v>
      </c>
      <c r="D12" s="24">
        <f t="shared" si="0"/>
        <v>7.2809055328233404E-4</v>
      </c>
      <c r="E12" s="75">
        <f>Poor!E12</f>
        <v>1</v>
      </c>
      <c r="H12" s="24">
        <f t="shared" si="1"/>
        <v>1</v>
      </c>
      <c r="I12" s="22">
        <f t="shared" si="2"/>
        <v>7.2809055328233404E-4</v>
      </c>
      <c r="J12" s="24">
        <f t="shared" si="3"/>
        <v>7.2809055328233404E-4</v>
      </c>
      <c r="K12" s="22">
        <f t="shared" si="4"/>
        <v>7.2809055328233404E-4</v>
      </c>
      <c r="L12" s="22">
        <f t="shared" si="5"/>
        <v>7.2809055328233404E-4</v>
      </c>
      <c r="M12" s="227">
        <f t="shared" si="6"/>
        <v>7.2809055328233404E-4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IF($B$81=0,0,(SUMIF($N$6:$N$28,$U12,L$6:L$28)+SUMIF($N$91:$N$118,$U12,L$91:L$118))*$B$83*$H$84*Poor!$B$81/$B$81)</f>
        <v>0</v>
      </c>
      <c r="T12" s="225">
        <f>IF($B$81=0,0,(SUMIF($N$6:$N$28,$U12,M$6:M$28)+SUMIF($N$91:$N$118,$U12,M$91:M$118))*$B$83*$H$84*Poor!$B$81/$B$81)</f>
        <v>0</v>
      </c>
      <c r="U12" s="226">
        <v>6</v>
      </c>
      <c r="V12" s="56"/>
      <c r="W12" s="117"/>
      <c r="X12" s="118"/>
      <c r="Y12" s="184">
        <f t="shared" si="9"/>
        <v>2.9123622131293362E-3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1.9512826827966553E-3</v>
      </c>
      <c r="AF12" s="122">
        <f>1-SUM(Z12,AB12,AD12)</f>
        <v>0.32999999999999996</v>
      </c>
      <c r="AG12" s="121">
        <f>$M12*AF12*4</f>
        <v>9.6107953033268087E-4</v>
      </c>
      <c r="AH12" s="123">
        <f t="shared" si="12"/>
        <v>1</v>
      </c>
      <c r="AI12" s="184">
        <f t="shared" si="13"/>
        <v>7.2809055328233404E-4</v>
      </c>
      <c r="AJ12" s="120">
        <f t="shared" si="14"/>
        <v>0</v>
      </c>
      <c r="AK12" s="119">
        <f t="shared" si="15"/>
        <v>1.4561811065646681E-3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101">
        <f>IF([1]Summ!$H1051="",0,[1]Summ!$H1051)</f>
        <v>1.4384909268813377E-2</v>
      </c>
      <c r="C13" s="102">
        <f>IF([1]Summ!$I1051="",0,[1]Summ!$I1051)</f>
        <v>1.1172745063156022E-2</v>
      </c>
      <c r="D13" s="24">
        <f t="shared" si="0"/>
        <v>2.5557654331969399E-2</v>
      </c>
      <c r="E13" s="75">
        <f>Poor!E13</f>
        <v>1</v>
      </c>
      <c r="H13" s="24">
        <f t="shared" si="1"/>
        <v>1</v>
      </c>
      <c r="I13" s="22">
        <f t="shared" si="2"/>
        <v>2.5557654331969399E-2</v>
      </c>
      <c r="J13" s="24">
        <f t="shared" si="3"/>
        <v>1.4010429595454225E-2</v>
      </c>
      <c r="K13" s="22">
        <f t="shared" si="4"/>
        <v>1.4384909268813377E-2</v>
      </c>
      <c r="L13" s="22">
        <f t="shared" si="5"/>
        <v>1.4384909268813377E-2</v>
      </c>
      <c r="M13" s="228">
        <f t="shared" si="6"/>
        <v>1.4010429595454225E-2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IF($B$81=0,0,(SUMIF($N$6:$N$28,$U13,L$6:L$28)+SUMIF($N$91:$N$118,$U13,L$91:L$118))*$B$83*$H$84*Poor!$B$81/$B$81)</f>
        <v>0</v>
      </c>
      <c r="T13" s="225">
        <f>IF($B$81=0,0,(SUMIF($N$6:$N$28,$U13,M$6:M$28)+SUMIF($N$91:$N$118,$U13,M$91:M$118))*$B$83*$H$84*Poor!$B$81/$B$81)</f>
        <v>0</v>
      </c>
      <c r="U13" s="226">
        <v>7</v>
      </c>
      <c r="V13" s="56"/>
      <c r="W13" s="110"/>
      <c r="X13" s="118"/>
      <c r="Y13" s="184">
        <f t="shared" si="9"/>
        <v>5.6041718381816902E-2</v>
      </c>
      <c r="Z13" s="156">
        <f>Poor!Z13</f>
        <v>1</v>
      </c>
      <c r="AA13" s="121">
        <f>$M13*Z13*4</f>
        <v>5.6041718381816902E-2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1.4010429595454225E-2</v>
      </c>
      <c r="AJ13" s="120">
        <f t="shared" si="14"/>
        <v>2.8020859190908451E-2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101">
        <f>IF([1]Summ!$H1052="",0,[1]Summ!$H1052)</f>
        <v>3.6065646682085038E-3</v>
      </c>
      <c r="C14" s="102">
        <f>IF([1]Summ!$I1052="",0,[1]Summ!$I1052)</f>
        <v>3.1822629425369155E-2</v>
      </c>
      <c r="D14" s="24">
        <f t="shared" si="0"/>
        <v>3.5429194093577657E-2</v>
      </c>
      <c r="E14" s="75">
        <f>Poor!E14</f>
        <v>1</v>
      </c>
      <c r="F14" s="22"/>
      <c r="H14" s="24">
        <f t="shared" si="1"/>
        <v>1</v>
      </c>
      <c r="I14" s="22">
        <f t="shared" si="2"/>
        <v>3.5429194093577657E-2</v>
      </c>
      <c r="J14" s="24">
        <f>IF(I$32&lt;=1+I131,I14,B14*H14+J$33*(I14-B14*H14))</f>
        <v>2.539957687983061E-3</v>
      </c>
      <c r="K14" s="22">
        <f t="shared" si="4"/>
        <v>3.6065646682085038E-3</v>
      </c>
      <c r="L14" s="22">
        <f t="shared" si="5"/>
        <v>3.6065646682085038E-3</v>
      </c>
      <c r="M14" s="228">
        <f t="shared" si="6"/>
        <v>2.539957687983061E-3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116571.42857142857</v>
      </c>
      <c r="S14" s="225">
        <f>IF($B$81=0,0,(SUMIF($N$6:$N$28,$U14,L$6:L$28)+SUMIF($N$91:$N$118,$U14,L$91:L$118))*$B$83*$H$84*Poor!$B$81/$B$81)</f>
        <v>116571.42857142857</v>
      </c>
      <c r="T14" s="225">
        <f>IF($B$81=0,0,(SUMIF($N$6:$N$28,$U14,M$6:M$28)+SUMIF($N$91:$N$118,$U14,M$91:M$118))*$B$83*$H$84*Poor!$B$81/$B$81)</f>
        <v>116571.42857142857</v>
      </c>
      <c r="U14" s="226">
        <v>8</v>
      </c>
      <c r="V14" s="56"/>
      <c r="W14" s="110"/>
      <c r="X14" s="118"/>
      <c r="Y14" s="184">
        <f>M14*4</f>
        <v>1.0159830751932244E-2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1.0159830751932244E-2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2.539957687983061E-3</v>
      </c>
      <c r="AJ14" s="120">
        <f t="shared" si="14"/>
        <v>5.0799153759661219E-3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2.6954247464863905E-2</v>
      </c>
      <c r="C15" s="102">
        <f>IF([1]Summ!$I1053="",0,[1]Summ!$I1053)</f>
        <v>0.26954247464863901</v>
      </c>
      <c r="D15" s="24">
        <f t="shared" si="0"/>
        <v>0.29649672211350292</v>
      </c>
      <c r="E15" s="75">
        <f>Poor!E15</f>
        <v>1</v>
      </c>
      <c r="F15" s="22"/>
      <c r="H15" s="24">
        <f t="shared" si="1"/>
        <v>1</v>
      </c>
      <c r="I15" s="22">
        <f t="shared" si="2"/>
        <v>0.29649672211350292</v>
      </c>
      <c r="J15" s="24">
        <f>IF(I$32&lt;=1+I131,I15,B15*H15+J$33*(I15-B15*H15))</f>
        <v>1.7919925345074375E-2</v>
      </c>
      <c r="K15" s="22">
        <f t="shared" si="4"/>
        <v>2.6954247464863905E-2</v>
      </c>
      <c r="L15" s="22">
        <f t="shared" si="5"/>
        <v>2.6954247464863905E-2</v>
      </c>
      <c r="M15" s="229">
        <f t="shared" si="6"/>
        <v>1.7919925345074375E-2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IF($B$81=0,0,(SUMIF($N$6:$N$28,$U15,L$6:L$28)+SUMIF($N$91:$N$118,$U15,L$91:L$118))*$B$83*$H$84*Poor!$B$81/$B$81)</f>
        <v>0</v>
      </c>
      <c r="T15" s="225">
        <f>IF($B$81=0,0,(SUMIF($N$6:$N$28,$U15,M$6:M$28)+SUMIF($N$91:$N$118,$U15,M$91:M$118))*$B$83*$H$84*Poor!$B$81/$B$81)</f>
        <v>0</v>
      </c>
      <c r="U15" s="226">
        <v>9</v>
      </c>
      <c r="V15" s="56"/>
      <c r="W15" s="110"/>
      <c r="X15" s="118"/>
      <c r="Y15" s="184">
        <f t="shared" si="9"/>
        <v>7.16797013802975E-2</v>
      </c>
      <c r="Z15" s="156">
        <f>Poor!Z15</f>
        <v>0.25</v>
      </c>
      <c r="AA15" s="121">
        <f t="shared" si="16"/>
        <v>1.7919925345074375E-2</v>
      </c>
      <c r="AB15" s="156">
        <f>Poor!AB15</f>
        <v>0.25</v>
      </c>
      <c r="AC15" s="121">
        <f t="shared" si="7"/>
        <v>1.7919925345074375E-2</v>
      </c>
      <c r="AD15" s="156">
        <f>Poor!AD15</f>
        <v>0.25</v>
      </c>
      <c r="AE15" s="121">
        <f t="shared" si="8"/>
        <v>1.7919925345074375E-2</v>
      </c>
      <c r="AF15" s="122">
        <f t="shared" si="10"/>
        <v>0.25</v>
      </c>
      <c r="AG15" s="121">
        <f t="shared" si="11"/>
        <v>1.7919925345074375E-2</v>
      </c>
      <c r="AH15" s="123">
        <f t="shared" si="12"/>
        <v>1</v>
      </c>
      <c r="AI15" s="184">
        <f t="shared" si="13"/>
        <v>1.7919925345074375E-2</v>
      </c>
      <c r="AJ15" s="120">
        <f t="shared" si="14"/>
        <v>1.7919925345074375E-2</v>
      </c>
      <c r="AK15" s="119">
        <f t="shared" si="15"/>
        <v>1.7919925345074375E-2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101">
        <f>IF([1]Summ!$H1054="",0,[1]Summ!$H1054)</f>
        <v>7.0249955523928121E-3</v>
      </c>
      <c r="C16" s="102">
        <f>IF([1]Summ!$I1054="",0,[1]Summ!$I1054)</f>
        <v>2.601850204589932E-3</v>
      </c>
      <c r="D16" s="24">
        <f t="shared" si="0"/>
        <v>9.626845756982744E-3</v>
      </c>
      <c r="E16" s="75">
        <f>Poor!E16</f>
        <v>1</v>
      </c>
      <c r="F16" s="22"/>
      <c r="H16" s="24">
        <f t="shared" si="1"/>
        <v>1</v>
      </c>
      <c r="I16" s="22">
        <f t="shared" si="2"/>
        <v>9.626845756982744E-3</v>
      </c>
      <c r="J16" s="24">
        <f>IF(I$32&lt;=1+I131,I16,B16*H16+J$33*(I16-B16*H16))</f>
        <v>6.9377886923743795E-3</v>
      </c>
      <c r="K16" s="22">
        <f t="shared" si="4"/>
        <v>7.0249955523928121E-3</v>
      </c>
      <c r="L16" s="22">
        <f t="shared" si="5"/>
        <v>7.0249955523928121E-3</v>
      </c>
      <c r="M16" s="227">
        <f t="shared" si="6"/>
        <v>6.9377886923743795E-3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IF($B$81=0,0,(SUMIF($N$6:$N$28,$U16,L$6:L$28)+SUMIF($N$91:$N$118,$U16,L$91:L$118))*$B$83*$H$84*Poor!$B$81/$B$81)</f>
        <v>0</v>
      </c>
      <c r="T16" s="225">
        <f>IF($B$81=0,0,(SUMIF($N$6:$N$28,$U16,M$6:M$28)+SUMIF($N$91:$N$118,$U16,M$91:M$118))*$B$83*$H$84*Poor!$B$81/$B$81)</f>
        <v>0</v>
      </c>
      <c r="U16" s="226">
        <v>10</v>
      </c>
      <c r="V16" s="56"/>
      <c r="W16" s="110"/>
      <c r="X16" s="118"/>
      <c r="Y16" s="184">
        <f t="shared" si="9"/>
        <v>2.7751154769497518E-2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2.7751154769497518E-2</v>
      </c>
      <c r="AH16" s="123">
        <f t="shared" si="12"/>
        <v>1</v>
      </c>
      <c r="AI16" s="184">
        <f t="shared" si="13"/>
        <v>6.9377886923743795E-3</v>
      </c>
      <c r="AJ16" s="120">
        <f t="shared" si="14"/>
        <v>0</v>
      </c>
      <c r="AK16" s="119">
        <f t="shared" si="15"/>
        <v>1.3875577384748759E-2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4.5510314890588859E-3</v>
      </c>
      <c r="C17" s="102">
        <f>IF([1]Summ!$I1055="",0,[1]Summ!$I1055)</f>
        <v>1.9366091442803773E-3</v>
      </c>
      <c r="D17" s="24">
        <f t="shared" si="0"/>
        <v>6.4876406333392632E-3</v>
      </c>
      <c r="E17" s="75">
        <f>Poor!E17</f>
        <v>1</v>
      </c>
      <c r="F17" s="22"/>
      <c r="H17" s="24">
        <f t="shared" si="1"/>
        <v>1</v>
      </c>
      <c r="I17" s="22">
        <f t="shared" si="2"/>
        <v>6.4876406333392632E-3</v>
      </c>
      <c r="J17" s="24">
        <f t="shared" ref="J17:J25" si="17">IF(I$32&lt;=1+I131,I17,B17*H17+J$33*(I17-B17*H17))</f>
        <v>4.4861216790099663E-3</v>
      </c>
      <c r="K17" s="22">
        <f t="shared" si="4"/>
        <v>4.5510314890588859E-3</v>
      </c>
      <c r="L17" s="22">
        <f t="shared" si="5"/>
        <v>4.5510314890588859E-3</v>
      </c>
      <c r="M17" s="228">
        <f t="shared" si="6"/>
        <v>4.4861216790099663E-3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IF($B$81=0,0,(SUMIF($N$6:$N$28,$U17,L$6:L$28)+SUMIF($N$91:$N$118,$U17,L$91:L$118))*$B$83*$H$84*Poor!$B$81/$B$81)</f>
        <v>0</v>
      </c>
      <c r="T17" s="225">
        <f>IF($B$81=0,0,(SUMIF($N$6:$N$28,$U17,M$6:M$28)+SUMIF($N$91:$N$118,$U17,M$91:M$118))*$B$83*$H$84*Poor!$B$81/$B$81)</f>
        <v>0</v>
      </c>
      <c r="U17" s="226">
        <v>11</v>
      </c>
      <c r="V17" s="56"/>
      <c r="W17" s="110"/>
      <c r="X17" s="118"/>
      <c r="Y17" s="184">
        <f t="shared" si="9"/>
        <v>1.7944486716039865E-2</v>
      </c>
      <c r="Z17" s="156">
        <f>Poor!Z17</f>
        <v>0.29409999999999997</v>
      </c>
      <c r="AA17" s="121">
        <f t="shared" si="16"/>
        <v>5.2774735431873237E-3</v>
      </c>
      <c r="AB17" s="156">
        <f>Poor!AB17</f>
        <v>0.17649999999999999</v>
      </c>
      <c r="AC17" s="121">
        <f t="shared" si="7"/>
        <v>3.1672019053810359E-3</v>
      </c>
      <c r="AD17" s="156">
        <f>Poor!AD17</f>
        <v>0.23530000000000001</v>
      </c>
      <c r="AE17" s="121">
        <f t="shared" si="8"/>
        <v>4.2223377242841809E-3</v>
      </c>
      <c r="AF17" s="122">
        <f t="shared" si="10"/>
        <v>0.29410000000000003</v>
      </c>
      <c r="AG17" s="121">
        <f t="shared" si="11"/>
        <v>5.2774735431873245E-3</v>
      </c>
      <c r="AH17" s="123">
        <f t="shared" si="12"/>
        <v>1</v>
      </c>
      <c r="AI17" s="184">
        <f t="shared" si="13"/>
        <v>4.4861216790099663E-3</v>
      </c>
      <c r="AJ17" s="120">
        <f t="shared" si="14"/>
        <v>4.22233772428418E-3</v>
      </c>
      <c r="AK17" s="119">
        <f t="shared" si="15"/>
        <v>4.7499056337357527E-3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8">
        <f t="shared" ref="M18:M25" si="23">J18</f>
        <v>0</v>
      </c>
      <c r="N18" s="232">
        <v>1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948.0455856177681</v>
      </c>
      <c r="S18" s="225">
        <f>IF($B$81=0,0,(SUMIF($N$6:$N$28,$U18,L$6:L$28)+SUMIF($N$91:$N$118,$U18,L$91:L$118))*$B$83*$H$84*Poor!$B$81/$B$81)</f>
        <v>948.0455856177681</v>
      </c>
      <c r="T18" s="225">
        <f>IF($B$81=0,0,(SUMIF($N$6:$N$28,$U18,M$6:M$28)+SUMIF($N$91:$N$118,$U18,M$91:M$118))*$B$83*$H$84*Poor!$B$81/$B$81)</f>
        <v>948.0455856177681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IF($B$81=0,0,(SUMIF($N$6:$N$28,$U19,L$6:L$28)+SUMIF($N$91:$N$118,$U19,L$91:L$118))*$B$83*$H$84*Poor!$B$81/$B$81)</f>
        <v>0</v>
      </c>
      <c r="T19" s="225">
        <f>IF($B$81=0,0,(SUMIF($N$6:$N$28,$U19,M$6:M$28)+SUMIF($N$91:$N$118,$U19,M$91:M$118))*$B$83*$H$84*Poor!$B$81/$B$81)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>
        <v>6</v>
      </c>
      <c r="O20" s="2"/>
      <c r="P20" s="22"/>
      <c r="Q20" s="59" t="s">
        <v>81</v>
      </c>
      <c r="R20" s="225">
        <f>IF($B$81=0,0,(SUMIF($N$6:$N$28,$U20,K$6:K$28)+SUMIF($N$91:$N$118,$U20,K$91:K$118))*$B$83*$H$84*Poor!$B$81/$B$81)</f>
        <v>8502.8571428571431</v>
      </c>
      <c r="S20" s="225">
        <f>IF($B$81=0,0,(SUMIF($N$6:$N$28,$U20,L$6:L$28)+SUMIF($N$91:$N$118,$U20,L$91:L$118))*$B$83*$H$84*Poor!$B$81/$B$81)</f>
        <v>8502.8571428571431</v>
      </c>
      <c r="T20" s="225">
        <f>IF($B$81=0,0,(SUMIF($N$6:$N$28,$U20,M$6:M$28)+SUMIF($N$91:$N$118,$U20,M$91:M$118))*$B$83*$H$84*Poor!$B$81/$B$81)</f>
        <v>8502.8571428571431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IF($B$81=0,0,(SUMIF($N$6:$N$28,$U21,L$6:L$28)+SUMIF($N$91:$N$118,$U21,L$91:L$118))*$B$83*$H$84*Poor!$B$81/$B$81)</f>
        <v>0</v>
      </c>
      <c r="T21" s="225">
        <f>IF($B$81=0,0,(SUMIF($N$6:$N$28,$U21,M$6:M$28)+SUMIF($N$91:$N$118,$U21,M$91:M$118))*$B$83*$H$84*Poor!$B$81/$B$81)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IF($B$81=0,0,(SUMIF($N$6:$N$28,$U22,L$6:L$28)+SUMIF($N$91:$N$118,$U22,L$91:L$118))*$B$83*$H$84*Poor!$B$81/$B$81)</f>
        <v>0</v>
      </c>
      <c r="T22" s="225">
        <f>IF($B$81=0,0,(SUMIF($N$6:$N$28,$U22,M$6:M$28)+SUMIF($N$91:$N$118,$U22,M$91:M$118))*$B$83*$H$84*Poor!$B$81/$B$81)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164124.02396322161</v>
      </c>
      <c r="S23" s="179">
        <f>SUM(S7:S22)</f>
        <v>164124.02396322161</v>
      </c>
      <c r="T23" s="179">
        <f>SUM(T7:T22)</f>
        <v>164660.21950248658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IF($B$81=0,0,($B$124*$H$124)+1-($D$29*$H$29)-($D$28*$H$28))*$I$83*Poor!$B$81/$B$81</f>
        <v>16327.84667884151</v>
      </c>
      <c r="S24" s="41">
        <f>IF($B$81=0,0,($B$124*$H$124)+1-($D$29*$H$29)-($D$28*$H$28))*$I$83*Poor!$B$81/$B$81</f>
        <v>16327.84667884151</v>
      </c>
      <c r="T24" s="41">
        <f>IF($B$81=0,0,($B$124*$H$124)+1-($D$29*$H$29)-($D$28*$H$28))*$I$83*Poor!$B$81/$B$81</f>
        <v>16327.84667884151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IF($B$81=0,0,($B$124*$H$124)+($B$125*$H$125*$H$84)+1-($D$29*$H$29)-($D$28*$H$28))*$I$83*Poor!$B$81/$B$81</f>
        <v>30306.51334550817</v>
      </c>
      <c r="S25" s="41">
        <f>IF($B$81=0,0,($B$124*$H$124)+($B$125*$H$125*$H$84)+1-($D$29*$H$29)-($D$28*$H$28))*$I$83*Poor!$B$81/$B$81</f>
        <v>30306.51334550817</v>
      </c>
      <c r="T25" s="41">
        <f>IF($B$81=0,0,($B$124*$H$124)+($B$125*$H$125*$H$84)+1-($D$29*$H$29)-($D$28*$H$28))*$I$83*Poor!$B$81/$B$81</f>
        <v>30306.51334550817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0.1020408163265306</v>
      </c>
      <c r="C26" s="102">
        <f>IF([1]Summ!$I1064="",0,[1]Summ!$I1064)</f>
        <v>0</v>
      </c>
      <c r="D26" s="24">
        <f t="shared" si="0"/>
        <v>0.1020408163265306</v>
      </c>
      <c r="E26" s="75">
        <f>Poor!E26</f>
        <v>1</v>
      </c>
      <c r="F26" s="22"/>
      <c r="H26" s="24">
        <f t="shared" si="1"/>
        <v>1</v>
      </c>
      <c r="I26" s="22">
        <f t="shared" si="2"/>
        <v>0.1020408163265306</v>
      </c>
      <c r="J26" s="24">
        <f>IF(I$32&lt;=1+I131,I26,B26*H26+J$33*(I26-B26*H26))</f>
        <v>0.1020408163265306</v>
      </c>
      <c r="K26" s="22">
        <f t="shared" si="4"/>
        <v>0.1020408163265306</v>
      </c>
      <c r="L26" s="22">
        <f t="shared" si="5"/>
        <v>0.1020408163265306</v>
      </c>
      <c r="M26" s="227">
        <f t="shared" si="6"/>
        <v>0.1020408163265306</v>
      </c>
      <c r="N26" s="232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58050.513345508181</v>
      </c>
      <c r="S26" s="41">
        <f>IF($B$81=0,0,($B$124*$H$124)+($B$125*$H$125*$H$84)+($B$126*$H$126*$H$84)+1-($D$29*$H$29)-($D$28*$H$28))*$I$83*Poor!$B$81/$B$81</f>
        <v>58050.513345508181</v>
      </c>
      <c r="T26" s="41">
        <f>IF($B$81=0,0,($B$124*$H$124)+($B$125*$H$125*$H$84)+($B$126*$H$126*$H$84)+1-($D$29*$H$29)-($D$28*$H$28))*$I$83*Poor!$B$81/$B$81</f>
        <v>58050.513345508181</v>
      </c>
      <c r="U26" s="56"/>
      <c r="V26" s="56"/>
      <c r="W26" s="110"/>
      <c r="X26" s="118"/>
      <c r="Y26" s="184">
        <f t="shared" si="9"/>
        <v>0.4081632653061224</v>
      </c>
      <c r="Z26" s="156">
        <f>Poor!Z26</f>
        <v>0.25</v>
      </c>
      <c r="AA26" s="121">
        <f t="shared" si="16"/>
        <v>0.1020408163265306</v>
      </c>
      <c r="AB26" s="156">
        <f>Poor!AB26</f>
        <v>0.25</v>
      </c>
      <c r="AC26" s="121">
        <f t="shared" si="7"/>
        <v>0.1020408163265306</v>
      </c>
      <c r="AD26" s="156">
        <f>Poor!AD26</f>
        <v>0.25</v>
      </c>
      <c r="AE26" s="121">
        <f t="shared" si="8"/>
        <v>0.1020408163265306</v>
      </c>
      <c r="AF26" s="122">
        <f t="shared" si="10"/>
        <v>0.25</v>
      </c>
      <c r="AG26" s="121">
        <f t="shared" si="11"/>
        <v>0.1020408163265306</v>
      </c>
      <c r="AH26" s="123">
        <f t="shared" si="12"/>
        <v>1</v>
      </c>
      <c r="AI26" s="184">
        <f t="shared" si="13"/>
        <v>0.1020408163265306</v>
      </c>
      <c r="AJ26" s="120">
        <f t="shared" si="14"/>
        <v>0.1020408163265306</v>
      </c>
      <c r="AK26" s="119">
        <f t="shared" si="15"/>
        <v>0.1020408163265306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3.676503469133606E-2</v>
      </c>
      <c r="C27" s="102">
        <f>IF([1]Summ!$I1065="",0,[1]Summ!$I1065)</f>
        <v>-3.676503469133606E-2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3.7997297497336248E-2</v>
      </c>
      <c r="K27" s="22">
        <f t="shared" si="4"/>
        <v>3.676503469133606E-2</v>
      </c>
      <c r="L27" s="22">
        <f t="shared" si="5"/>
        <v>3.676503469133606E-2</v>
      </c>
      <c r="M27" s="229">
        <f t="shared" si="6"/>
        <v>3.7997297497336248E-2</v>
      </c>
      <c r="N27" s="232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70221.941916936747</v>
      </c>
      <c r="S27" s="41">
        <f>IF($B$81=0,0,($B$124*$H$124)+($B$125*$H$125*$H$84)+($B$126*$H$126*$H$84)+($B$127*$H$127*$H$84)+1-($D$29*$H$29)-($D$28*$H$28))*$I$83*Poor!$B$81/$B$81</f>
        <v>70221.941916936747</v>
      </c>
      <c r="T27" s="41">
        <f>IF($B$81=0,0,($B$124*$H$124)+($B$125*$H$125*$H$84)+($B$126*$H$126*$H$84)+($B$127*$H$127*$H$84)+1-($D$29*$H$29)-($D$28*$H$28))*$I$83*Poor!$B$81/$B$81</f>
        <v>70221.941916936747</v>
      </c>
      <c r="U27" s="56"/>
      <c r="V27" s="56"/>
      <c r="W27" s="110"/>
      <c r="X27" s="118"/>
      <c r="Y27" s="184">
        <f t="shared" si="9"/>
        <v>0.15198918998934499</v>
      </c>
      <c r="Z27" s="156">
        <f>Poor!Z27</f>
        <v>0.25</v>
      </c>
      <c r="AA27" s="121">
        <f t="shared" si="16"/>
        <v>3.7997297497336248E-2</v>
      </c>
      <c r="AB27" s="156">
        <f>Poor!AB27</f>
        <v>0.25</v>
      </c>
      <c r="AC27" s="121">
        <f t="shared" si="7"/>
        <v>3.7997297497336248E-2</v>
      </c>
      <c r="AD27" s="156">
        <f>Poor!AD27</f>
        <v>0.25</v>
      </c>
      <c r="AE27" s="121">
        <f t="shared" si="8"/>
        <v>3.7997297497336248E-2</v>
      </c>
      <c r="AF27" s="122">
        <f t="shared" si="10"/>
        <v>0.25</v>
      </c>
      <c r="AG27" s="121">
        <f t="shared" si="11"/>
        <v>3.7997297497336248E-2</v>
      </c>
      <c r="AH27" s="123">
        <f t="shared" si="12"/>
        <v>1</v>
      </c>
      <c r="AI27" s="184">
        <f t="shared" si="13"/>
        <v>3.7997297497336248E-2</v>
      </c>
      <c r="AJ27" s="120">
        <f t="shared" si="14"/>
        <v>3.7997297497336248E-2</v>
      </c>
      <c r="AK27" s="119">
        <f t="shared" si="15"/>
        <v>3.7997297497336248E-2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2.9522116705212598E-2</v>
      </c>
      <c r="C28" s="102">
        <f>IF([1]Summ!$I1066="",0,[1]Summ!$I1066)</f>
        <v>-2.9522116705212598E-2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3.0511616828785261E-2</v>
      </c>
      <c r="K28" s="22">
        <f t="shared" si="4"/>
        <v>2.9522116705212598E-2</v>
      </c>
      <c r="L28" s="22">
        <f t="shared" si="5"/>
        <v>2.9522116705212598E-2</v>
      </c>
      <c r="M28" s="227">
        <f t="shared" si="6"/>
        <v>3.0511616828785261E-2</v>
      </c>
      <c r="N28" s="232"/>
      <c r="O28" s="2"/>
      <c r="P28" s="22"/>
      <c r="V28" s="56"/>
      <c r="W28" s="110"/>
      <c r="X28" s="118"/>
      <c r="Y28" s="184">
        <f t="shared" si="9"/>
        <v>0.12204646731514104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6.1023233657570522E-2</v>
      </c>
      <c r="AF28" s="122">
        <f t="shared" si="10"/>
        <v>0.5</v>
      </c>
      <c r="AG28" s="121">
        <f t="shared" si="11"/>
        <v>6.1023233657570522E-2</v>
      </c>
      <c r="AH28" s="123">
        <f t="shared" si="12"/>
        <v>1</v>
      </c>
      <c r="AI28" s="184">
        <f t="shared" si="13"/>
        <v>3.0511616828785261E-2</v>
      </c>
      <c r="AJ28" s="120">
        <f t="shared" si="14"/>
        <v>0</v>
      </c>
      <c r="AK28" s="119">
        <f t="shared" si="15"/>
        <v>6.1023233657570522E-2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0.49277126408112432</v>
      </c>
      <c r="C29" s="102">
        <f>IF([1]Summ!$I1067="",0,[1]Summ!$I1067)</f>
        <v>-6.0241491490248718E-3</v>
      </c>
      <c r="D29" s="24">
        <f t="shared" si="0"/>
        <v>0.48674711493209943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0.48674711493209943</v>
      </c>
      <c r="J29" s="24">
        <f>IF(I$32&lt;=1+I131,I29,B29*H29+J$33*(I29-B29*H29))</f>
        <v>0.4929731769855038</v>
      </c>
      <c r="K29" s="22">
        <f t="shared" si="4"/>
        <v>0.49277126408112432</v>
      </c>
      <c r="L29" s="22">
        <f t="shared" si="5"/>
        <v>0.49277126408112432</v>
      </c>
      <c r="M29" s="227">
        <f t="shared" si="6"/>
        <v>0.4929731769855038</v>
      </c>
      <c r="N29" s="232"/>
      <c r="P29" s="22"/>
      <c r="V29" s="56"/>
      <c r="W29" s="110"/>
      <c r="X29" s="118"/>
      <c r="Y29" s="184">
        <f t="shared" si="9"/>
        <v>1.9718927079420152</v>
      </c>
      <c r="Z29" s="156">
        <f>Poor!Z29</f>
        <v>0.25</v>
      </c>
      <c r="AA29" s="121">
        <f t="shared" si="16"/>
        <v>0.4929731769855038</v>
      </c>
      <c r="AB29" s="156">
        <f>Poor!AB29</f>
        <v>0.25</v>
      </c>
      <c r="AC29" s="121">
        <f t="shared" si="7"/>
        <v>0.4929731769855038</v>
      </c>
      <c r="AD29" s="156">
        <f>Poor!AD29</f>
        <v>0.25</v>
      </c>
      <c r="AE29" s="121">
        <f t="shared" si="8"/>
        <v>0.4929731769855038</v>
      </c>
      <c r="AF29" s="122">
        <f t="shared" si="10"/>
        <v>0.25</v>
      </c>
      <c r="AG29" s="121">
        <f t="shared" si="11"/>
        <v>0.4929731769855038</v>
      </c>
      <c r="AH29" s="123">
        <f t="shared" si="12"/>
        <v>1</v>
      </c>
      <c r="AI29" s="184">
        <f t="shared" si="13"/>
        <v>0.4929731769855038</v>
      </c>
      <c r="AJ29" s="120">
        <f t="shared" si="14"/>
        <v>0.4929731769855038</v>
      </c>
      <c r="AK29" s="119">
        <f t="shared" si="15"/>
        <v>0.4929731769855038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0.27648819782956768</v>
      </c>
      <c r="C30" s="103"/>
      <c r="D30" s="24">
        <f>(D119-B124)</f>
        <v>13.598713648614281</v>
      </c>
      <c r="E30" s="75">
        <f>Poor!E30</f>
        <v>1</v>
      </c>
      <c r="H30" s="96">
        <f>(E30*F$7/F$9)</f>
        <v>1</v>
      </c>
      <c r="I30" s="29">
        <f>IF(E30&gt;=1,I119-I124,MIN(I119-I124,B30*H30))</f>
        <v>13.598713648614281</v>
      </c>
      <c r="J30" s="234">
        <f>IF(I$32&lt;=$B$32,I30,$B$32-SUM(J6:J29))</f>
        <v>0.29143892288741102</v>
      </c>
      <c r="K30" s="22">
        <f t="shared" si="4"/>
        <v>0.27648819782956768</v>
      </c>
      <c r="L30" s="22">
        <f>IF(L124=L119,0,IF(K30="",0,(L119-L124)/(B119-B124)*K30))</f>
        <v>0.27648819782956768</v>
      </c>
      <c r="M30" s="175">
        <f t="shared" si="6"/>
        <v>0.29143892288741102</v>
      </c>
      <c r="N30" s="166" t="s">
        <v>86</v>
      </c>
      <c r="O30" s="2"/>
      <c r="P30" s="22"/>
      <c r="V30" s="56"/>
      <c r="W30" s="110"/>
      <c r="X30" s="118"/>
      <c r="Y30" s="184">
        <f>M30*4</f>
        <v>1.1657556915496441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</v>
      </c>
      <c r="AC30" s="188">
        <f>IF(AC79*4/$I$84+SUM(AC6:AC29)&lt;1,AC79*4/$I$84,1-SUM(AC6:AC29))</f>
        <v>0</v>
      </c>
      <c r="AD30" s="122">
        <f>IF($Y30=0,0,AE30/($Y$30))</f>
        <v>0</v>
      </c>
      <c r="AE30" s="188">
        <f>IF(AE79*4/$I$84+SUM(AE6:AE29)&lt;1,AE79*4/$I$84,1-SUM(AE6:AE29))</f>
        <v>0</v>
      </c>
      <c r="AF30" s="122">
        <f>IF($Y30=0,0,AG30/($Y$30))</f>
        <v>-0.43277347544250222</v>
      </c>
      <c r="AG30" s="188">
        <f>IF(AG79*4/$I$84+SUM(AG6:AG29)&lt;1,AG79*4/$I$84,1-SUM(AG6:AG29))</f>
        <v>-0.50450814214881712</v>
      </c>
      <c r="AH30" s="123">
        <f t="shared" si="12"/>
        <v>-0.43277347544250222</v>
      </c>
      <c r="AI30" s="184">
        <f t="shared" si="13"/>
        <v>-0.12612703553720428</v>
      </c>
      <c r="AJ30" s="120">
        <f t="shared" si="14"/>
        <v>0</v>
      </c>
      <c r="AK30" s="119">
        <f t="shared" si="15"/>
        <v>-0.25225407107440856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($B$32-SUM(J6:J30))</f>
        <v>0</v>
      </c>
      <c r="K31" s="22" t="str">
        <f t="shared" si="4"/>
        <v/>
      </c>
      <c r="L31" s="22">
        <f>(1-SUM(L6:L30))</f>
        <v>-0.41756595842461519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1.4175659584246152</v>
      </c>
      <c r="C32" s="77">
        <f>SUM(C6:C31)</f>
        <v>0.44606063149498854</v>
      </c>
      <c r="D32" s="24">
        <f>SUM(D6:D30)</f>
        <v>15.185852040704317</v>
      </c>
      <c r="E32" s="2"/>
      <c r="F32" s="2"/>
      <c r="H32" s="17"/>
      <c r="I32" s="22">
        <f>SUM(I6:I30)</f>
        <v>15.185852040704317</v>
      </c>
      <c r="J32" s="17"/>
      <c r="L32" s="22">
        <f>SUM(L6:L30)</f>
        <v>1.4175659584246152</v>
      </c>
      <c r="M32" s="23"/>
      <c r="N32" s="56"/>
      <c r="O32" s="2"/>
      <c r="P32" s="22"/>
      <c r="V32" s="56"/>
      <c r="W32" s="110"/>
      <c r="X32" s="118"/>
      <c r="Y32" s="115">
        <f>SUM(Y6:Y31)</f>
        <v>5.6702638336984608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-3.3517248558195455E-2</v>
      </c>
      <c r="K33" s="14"/>
      <c r="L33" s="11"/>
      <c r="M33" s="30"/>
      <c r="N33" s="168" t="s">
        <v>87</v>
      </c>
      <c r="O33" s="2"/>
      <c r="P33" s="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21000</v>
      </c>
      <c r="C37" s="104">
        <f>IF([1]Summ!$I1072="",0,[1]Summ!$I1072)</f>
        <v>-14000</v>
      </c>
      <c r="D37" s="38">
        <f t="shared" ref="D37:D64" si="24">B37+C37</f>
        <v>7000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5">(E37*F37)</f>
        <v>1</v>
      </c>
      <c r="I37" s="39">
        <f t="shared" ref="I37" si="26">D37*H37</f>
        <v>7000</v>
      </c>
      <c r="J37" s="38">
        <f>J91*I$83</f>
        <v>21469.241479814737</v>
      </c>
      <c r="K37" s="40">
        <f>(B37/B$65)</f>
        <v>0.15121294382799166</v>
      </c>
      <c r="L37" s="22">
        <f t="shared" ref="L37" si="27">(K37*H37)</f>
        <v>0.15121294382799166</v>
      </c>
      <c r="M37" s="24">
        <f>J37/B$65</f>
        <v>0.15459177171032451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8">1-SUM(Z37,AB37,AD37)</f>
        <v>1</v>
      </c>
      <c r="AG37" s="147">
        <f>$J37*AF37</f>
        <v>21469.241479814737</v>
      </c>
      <c r="AH37" s="123">
        <f>SUM(Z37,AB37,AD37,AF37)</f>
        <v>1</v>
      </c>
      <c r="AI37" s="112">
        <f>SUM(AA37,AC37,AE37,AG37)</f>
        <v>21469.241479814737</v>
      </c>
      <c r="AJ37" s="148">
        <f>(AA37+AC37)</f>
        <v>0</v>
      </c>
      <c r="AK37" s="147">
        <f>(AE37+AG37)</f>
        <v>21469.241479814737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2100</v>
      </c>
      <c r="C38" s="104">
        <f>IF([1]Summ!$I1073="",0,[1]Summ!$I1073)</f>
        <v>600</v>
      </c>
      <c r="D38" s="38">
        <f t="shared" si="24"/>
        <v>2700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29">(E38*F38)</f>
        <v>1</v>
      </c>
      <c r="I38" s="39">
        <f t="shared" ref="I38:I64" si="30">D38*H38</f>
        <v>2700</v>
      </c>
      <c r="J38" s="38">
        <f t="shared" ref="J38:J64" si="31">J92*I$83</f>
        <v>2079.8896508650828</v>
      </c>
      <c r="K38" s="40">
        <f t="shared" ref="K38:K64" si="32">(B38/B$65)</f>
        <v>1.5121294382799168E-2</v>
      </c>
      <c r="L38" s="22">
        <f t="shared" ref="L38:L64" si="33">(K38*H38)</f>
        <v>1.5121294382799168E-2</v>
      </c>
      <c r="M38" s="24">
        <f t="shared" ref="M38:M64" si="34">J38/B$65</f>
        <v>1.4976487473556333E-2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8"/>
        <v>1</v>
      </c>
      <c r="AG38" s="147">
        <f t="shared" ref="AG38:AG64" si="35">$J38*AF38</f>
        <v>2079.8896508650828</v>
      </c>
      <c r="AH38" s="123">
        <f t="shared" ref="AH38:AI58" si="36">SUM(Z38,AB38,AD38,AF38)</f>
        <v>1</v>
      </c>
      <c r="AI38" s="112">
        <f t="shared" si="36"/>
        <v>2079.8896508650828</v>
      </c>
      <c r="AJ38" s="148">
        <f t="shared" ref="AJ38:AJ64" si="37">(AA38+AC38)</f>
        <v>0</v>
      </c>
      <c r="AK38" s="147">
        <f t="shared" ref="AK38:AK64" si="38">(AE38+AG38)</f>
        <v>2079.8896508650828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147</v>
      </c>
      <c r="C39" s="104">
        <f>IF([1]Summ!$I1074="",0,[1]Summ!$I1074)</f>
        <v>0</v>
      </c>
      <c r="D39" s="38">
        <f t="shared" si="24"/>
        <v>147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29"/>
        <v>1</v>
      </c>
      <c r="I39" s="39">
        <f t="shared" si="30"/>
        <v>147</v>
      </c>
      <c r="J39" s="38">
        <f t="shared" si="31"/>
        <v>147</v>
      </c>
      <c r="K39" s="40">
        <f t="shared" si="32"/>
        <v>1.0584906067959417E-3</v>
      </c>
      <c r="L39" s="22">
        <f t="shared" si="33"/>
        <v>1.0584906067959417E-3</v>
      </c>
      <c r="M39" s="24">
        <f t="shared" si="34"/>
        <v>1.0584906067959417E-3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0.23445757311354917</v>
      </c>
      <c r="AA39" s="147">
        <f t="shared" ref="AA39:AA64" si="39">$J39*Z39</f>
        <v>34.46526324769173</v>
      </c>
      <c r="AB39" s="122">
        <f>AB8</f>
        <v>0.28333696496453581</v>
      </c>
      <c r="AC39" s="147">
        <f t="shared" ref="AC39:AC64" si="40">$J39*AB39</f>
        <v>41.650533849786761</v>
      </c>
      <c r="AD39" s="122">
        <f>AD8</f>
        <v>0.17330734012517532</v>
      </c>
      <c r="AE39" s="147">
        <f t="shared" ref="AE39:AE64" si="41">$J39*AD39</f>
        <v>25.476178998400773</v>
      </c>
      <c r="AF39" s="122">
        <f t="shared" si="28"/>
        <v>0.3088981217967397</v>
      </c>
      <c r="AG39" s="147">
        <f t="shared" si="35"/>
        <v>45.408023904120739</v>
      </c>
      <c r="AH39" s="123">
        <f t="shared" si="36"/>
        <v>1</v>
      </c>
      <c r="AI39" s="112">
        <f t="shared" si="36"/>
        <v>147</v>
      </c>
      <c r="AJ39" s="148">
        <f t="shared" si="37"/>
        <v>76.115797097478492</v>
      </c>
      <c r="AK39" s="147">
        <f t="shared" si="38"/>
        <v>70.884202902521508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822.00000000000011</v>
      </c>
      <c r="C40" s="104">
        <f>IF([1]Summ!$I1075="",0,[1]Summ!$I1075)</f>
        <v>-822.00000000000011</v>
      </c>
      <c r="D40" s="38">
        <f t="shared" si="24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29"/>
        <v>1</v>
      </c>
      <c r="I40" s="39">
        <f t="shared" si="30"/>
        <v>0</v>
      </c>
      <c r="J40" s="38">
        <f t="shared" si="31"/>
        <v>849.55117831483676</v>
      </c>
      <c r="K40" s="40">
        <f t="shared" si="32"/>
        <v>5.9189066584099609E-3</v>
      </c>
      <c r="L40" s="22">
        <f t="shared" si="33"/>
        <v>5.9189066584099609E-3</v>
      </c>
      <c r="M40" s="24">
        <f t="shared" si="34"/>
        <v>6.1172921240726453E-3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0.23445757311354914</v>
      </c>
      <c r="AA40" s="147">
        <f t="shared" si="39"/>
        <v>199.18370750345267</v>
      </c>
      <c r="AB40" s="122">
        <f>AB9</f>
        <v>0.28333696496453586</v>
      </c>
      <c r="AC40" s="147">
        <f t="shared" si="40"/>
        <v>240.70925244577106</v>
      </c>
      <c r="AD40" s="122">
        <f>AD9</f>
        <v>0.17330734012517535</v>
      </c>
      <c r="AE40" s="147">
        <f t="shared" si="41"/>
        <v>147.23345501395289</v>
      </c>
      <c r="AF40" s="122">
        <f t="shared" si="28"/>
        <v>0.30889812179673959</v>
      </c>
      <c r="AG40" s="147">
        <f t="shared" si="35"/>
        <v>262.42476335166009</v>
      </c>
      <c r="AH40" s="123">
        <f t="shared" si="36"/>
        <v>1</v>
      </c>
      <c r="AI40" s="112">
        <f t="shared" si="36"/>
        <v>849.55117831483665</v>
      </c>
      <c r="AJ40" s="148">
        <f t="shared" si="37"/>
        <v>439.89295994922372</v>
      </c>
      <c r="AK40" s="147">
        <f t="shared" si="38"/>
        <v>409.65821836561298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Sorghum: kg produced</v>
      </c>
      <c r="B41" s="104">
        <f>IF([1]Summ!$H1076="",0,[1]Summ!$H1076)</f>
        <v>400</v>
      </c>
      <c r="C41" s="104">
        <f>IF([1]Summ!$I1076="",0,[1]Summ!$I1076)</f>
        <v>-400</v>
      </c>
      <c r="D41" s="38">
        <f t="shared" si="24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29"/>
        <v>1</v>
      </c>
      <c r="I41" s="39">
        <f t="shared" si="30"/>
        <v>0</v>
      </c>
      <c r="J41" s="38">
        <f t="shared" si="31"/>
        <v>413.40689942327816</v>
      </c>
      <c r="K41" s="40">
        <f t="shared" si="32"/>
        <v>2.8802465491046033E-3</v>
      </c>
      <c r="L41" s="22">
        <f t="shared" si="33"/>
        <v>2.8802465491046033E-3</v>
      </c>
      <c r="M41" s="24">
        <f t="shared" si="34"/>
        <v>2.9767844885998269E-3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0.23445757311354917</v>
      </c>
      <c r="AA41" s="147">
        <f t="shared" si="39"/>
        <v>96.926378347178911</v>
      </c>
      <c r="AB41" s="122">
        <f>AB11</f>
        <v>0.28333696496453581</v>
      </c>
      <c r="AC41" s="147">
        <f t="shared" si="40"/>
        <v>117.13345617799074</v>
      </c>
      <c r="AD41" s="122">
        <f>AD11</f>
        <v>0.17330734012517532</v>
      </c>
      <c r="AE41" s="147">
        <f t="shared" si="41"/>
        <v>71.646450128444215</v>
      </c>
      <c r="AF41" s="122">
        <f t="shared" si="28"/>
        <v>0.3088981217967397</v>
      </c>
      <c r="AG41" s="147">
        <f t="shared" si="35"/>
        <v>127.7006147696643</v>
      </c>
      <c r="AH41" s="123">
        <f t="shared" si="36"/>
        <v>1</v>
      </c>
      <c r="AI41" s="112">
        <f t="shared" si="36"/>
        <v>413.40689942327816</v>
      </c>
      <c r="AJ41" s="148">
        <f t="shared" si="37"/>
        <v>214.05983452516966</v>
      </c>
      <c r="AK41" s="147">
        <f t="shared" si="38"/>
        <v>199.3470648981085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1050</v>
      </c>
      <c r="C42" s="104">
        <f>IF([1]Summ!$I1077="",0,[1]Summ!$I1077)</f>
        <v>0</v>
      </c>
      <c r="D42" s="38">
        <f t="shared" si="24"/>
        <v>1050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29"/>
        <v>1</v>
      </c>
      <c r="I42" s="39">
        <f t="shared" si="30"/>
        <v>1050</v>
      </c>
      <c r="J42" s="38">
        <f t="shared" si="31"/>
        <v>1050</v>
      </c>
      <c r="K42" s="40">
        <f t="shared" si="32"/>
        <v>7.5606471913995839E-3</v>
      </c>
      <c r="L42" s="22">
        <f t="shared" si="33"/>
        <v>7.5606471913995839E-3</v>
      </c>
      <c r="M42" s="24">
        <f t="shared" si="34"/>
        <v>7.5606471913995839E-3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39"/>
        <v>262.5</v>
      </c>
      <c r="AB42" s="156">
        <f>Poor!AB42</f>
        <v>0</v>
      </c>
      <c r="AC42" s="147">
        <f t="shared" si="40"/>
        <v>0</v>
      </c>
      <c r="AD42" s="156">
        <f>Poor!AD42</f>
        <v>0.5</v>
      </c>
      <c r="AE42" s="147">
        <f t="shared" si="41"/>
        <v>525</v>
      </c>
      <c r="AF42" s="122">
        <f t="shared" si="28"/>
        <v>0.25</v>
      </c>
      <c r="AG42" s="147">
        <f t="shared" si="35"/>
        <v>262.5</v>
      </c>
      <c r="AH42" s="123">
        <f t="shared" si="36"/>
        <v>1</v>
      </c>
      <c r="AI42" s="112">
        <f t="shared" si="36"/>
        <v>1050</v>
      </c>
      <c r="AJ42" s="148">
        <f t="shared" si="37"/>
        <v>262.5</v>
      </c>
      <c r="AK42" s="147">
        <f t="shared" si="38"/>
        <v>787.5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no. local meas</v>
      </c>
      <c r="B43" s="104">
        <f>IF([1]Summ!$H1078="",0,[1]Summ!$H1078)</f>
        <v>560</v>
      </c>
      <c r="C43" s="104">
        <f>IF([1]Summ!$I1078="",0,[1]Summ!$I1078)</f>
        <v>-560</v>
      </c>
      <c r="D43" s="38">
        <f t="shared" si="24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29"/>
        <v>1</v>
      </c>
      <c r="I43" s="39">
        <f t="shared" si="30"/>
        <v>0</v>
      </c>
      <c r="J43" s="38">
        <f t="shared" si="31"/>
        <v>578.76965919258953</v>
      </c>
      <c r="K43" s="40">
        <f t="shared" si="32"/>
        <v>4.0323451687464444E-3</v>
      </c>
      <c r="L43" s="22">
        <f t="shared" si="33"/>
        <v>4.0323451687464444E-3</v>
      </c>
      <c r="M43" s="24">
        <f t="shared" si="34"/>
        <v>4.1674982840397582E-3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9"/>
        <v>144.69241479814738</v>
      </c>
      <c r="AB43" s="156">
        <f>Poor!AB43</f>
        <v>0.25</v>
      </c>
      <c r="AC43" s="147">
        <f t="shared" si="40"/>
        <v>144.69241479814738</v>
      </c>
      <c r="AD43" s="156">
        <f>Poor!AD43</f>
        <v>0.25</v>
      </c>
      <c r="AE43" s="147">
        <f t="shared" si="41"/>
        <v>144.69241479814738</v>
      </c>
      <c r="AF43" s="122">
        <f t="shared" si="28"/>
        <v>0.25</v>
      </c>
      <c r="AG43" s="147">
        <f t="shared" si="35"/>
        <v>144.69241479814738</v>
      </c>
      <c r="AH43" s="123">
        <f t="shared" si="36"/>
        <v>1</v>
      </c>
      <c r="AI43" s="112">
        <f t="shared" si="36"/>
        <v>578.76965919258953</v>
      </c>
      <c r="AJ43" s="148">
        <f t="shared" si="37"/>
        <v>289.38482959629476</v>
      </c>
      <c r="AK43" s="147">
        <f t="shared" si="38"/>
        <v>289.38482959629476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no. local meas</v>
      </c>
      <c r="B44" s="104">
        <f>IF([1]Summ!$H1079="",0,[1]Summ!$H1079)</f>
        <v>750</v>
      </c>
      <c r="C44" s="104">
        <f>IF([1]Summ!$I1079="",0,[1]Summ!$I1079)</f>
        <v>-750</v>
      </c>
      <c r="D44" s="38">
        <f t="shared" si="24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29"/>
        <v>1</v>
      </c>
      <c r="I44" s="39">
        <f t="shared" si="30"/>
        <v>0</v>
      </c>
      <c r="J44" s="38">
        <f t="shared" si="31"/>
        <v>775.13793641864663</v>
      </c>
      <c r="K44" s="40">
        <f t="shared" si="32"/>
        <v>5.400462279571131E-3</v>
      </c>
      <c r="L44" s="22">
        <f t="shared" si="33"/>
        <v>5.400462279571131E-3</v>
      </c>
      <c r="M44" s="24">
        <f t="shared" si="34"/>
        <v>5.581470916124676E-3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9"/>
        <v>193.78448410466166</v>
      </c>
      <c r="AB44" s="156">
        <f>Poor!AB44</f>
        <v>0.25</v>
      </c>
      <c r="AC44" s="147">
        <f t="shared" si="40"/>
        <v>193.78448410466166</v>
      </c>
      <c r="AD44" s="156">
        <f>Poor!AD44</f>
        <v>0.25</v>
      </c>
      <c r="AE44" s="147">
        <f t="shared" si="41"/>
        <v>193.78448410466166</v>
      </c>
      <c r="AF44" s="122">
        <f t="shared" si="28"/>
        <v>0.25</v>
      </c>
      <c r="AG44" s="147">
        <f t="shared" si="35"/>
        <v>193.78448410466166</v>
      </c>
      <c r="AH44" s="123">
        <f t="shared" si="36"/>
        <v>1</v>
      </c>
      <c r="AI44" s="112">
        <f t="shared" si="36"/>
        <v>775.13793641864663</v>
      </c>
      <c r="AJ44" s="148">
        <f t="shared" si="37"/>
        <v>387.56896820932332</v>
      </c>
      <c r="AK44" s="147">
        <f t="shared" si="38"/>
        <v>387.56896820932332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Groundnuts (dry): no. local meas</v>
      </c>
      <c r="B45" s="104">
        <f>IF([1]Summ!$H1080="",0,[1]Summ!$H1080)</f>
        <v>1750</v>
      </c>
      <c r="C45" s="104">
        <f>IF([1]Summ!$I1080="",0,[1]Summ!$I1080)</f>
        <v>-1750</v>
      </c>
      <c r="D45" s="38">
        <f t="shared" si="24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29"/>
        <v>1</v>
      </c>
      <c r="I45" s="39">
        <f t="shared" si="30"/>
        <v>0</v>
      </c>
      <c r="J45" s="38">
        <f t="shared" si="31"/>
        <v>1808.6551849768421</v>
      </c>
      <c r="K45" s="40">
        <f t="shared" si="32"/>
        <v>1.2601078652332639E-2</v>
      </c>
      <c r="L45" s="22">
        <f t="shared" si="33"/>
        <v>1.2601078652332639E-2</v>
      </c>
      <c r="M45" s="24">
        <f t="shared" si="34"/>
        <v>1.3023432137624243E-2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9"/>
        <v>452.16379624421052</v>
      </c>
      <c r="AB45" s="156">
        <f>Poor!AB45</f>
        <v>0.25</v>
      </c>
      <c r="AC45" s="147">
        <f t="shared" si="40"/>
        <v>452.16379624421052</v>
      </c>
      <c r="AD45" s="156">
        <f>Poor!AD45</f>
        <v>0.25</v>
      </c>
      <c r="AE45" s="147">
        <f t="shared" si="41"/>
        <v>452.16379624421052</v>
      </c>
      <c r="AF45" s="122">
        <f t="shared" si="28"/>
        <v>0.25</v>
      </c>
      <c r="AG45" s="147">
        <f t="shared" si="35"/>
        <v>452.16379624421052</v>
      </c>
      <c r="AH45" s="123">
        <f t="shared" si="36"/>
        <v>1</v>
      </c>
      <c r="AI45" s="112">
        <f t="shared" si="36"/>
        <v>1808.6551849768421</v>
      </c>
      <c r="AJ45" s="148">
        <f t="shared" si="37"/>
        <v>904.32759248842103</v>
      </c>
      <c r="AK45" s="147">
        <f t="shared" si="38"/>
        <v>904.32759248842103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type (green vegetables)Cabbage</v>
      </c>
      <c r="B46" s="104">
        <f>IF([1]Summ!$H1081="",0,[1]Summ!$H1081)</f>
        <v>250</v>
      </c>
      <c r="C46" s="104">
        <f>IF([1]Summ!$I1081="",0,[1]Summ!$I1081)</f>
        <v>-250</v>
      </c>
      <c r="D46" s="38">
        <f t="shared" si="24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29"/>
        <v>1</v>
      </c>
      <c r="I46" s="39">
        <f t="shared" si="30"/>
        <v>0</v>
      </c>
      <c r="J46" s="38">
        <f t="shared" si="31"/>
        <v>258.37931213954886</v>
      </c>
      <c r="K46" s="40">
        <f t="shared" si="32"/>
        <v>1.8001540931903771E-3</v>
      </c>
      <c r="L46" s="22">
        <f t="shared" si="33"/>
        <v>1.8001540931903771E-3</v>
      </c>
      <c r="M46" s="24">
        <f t="shared" si="34"/>
        <v>1.8604903053748918E-3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9"/>
        <v>64.594828034887215</v>
      </c>
      <c r="AB46" s="156">
        <f>Poor!AB46</f>
        <v>0.25</v>
      </c>
      <c r="AC46" s="147">
        <f t="shared" si="40"/>
        <v>64.594828034887215</v>
      </c>
      <c r="AD46" s="156">
        <f>Poor!AD46</f>
        <v>0.25</v>
      </c>
      <c r="AE46" s="147">
        <f t="shared" si="41"/>
        <v>64.594828034887215</v>
      </c>
      <c r="AF46" s="122">
        <f t="shared" si="28"/>
        <v>0.25</v>
      </c>
      <c r="AG46" s="147">
        <f t="shared" si="35"/>
        <v>64.594828034887215</v>
      </c>
      <c r="AH46" s="123">
        <f t="shared" si="36"/>
        <v>1</v>
      </c>
      <c r="AI46" s="112">
        <f t="shared" si="36"/>
        <v>258.37931213954886</v>
      </c>
      <c r="AJ46" s="148">
        <f t="shared" si="37"/>
        <v>129.18965606977443</v>
      </c>
      <c r="AK46" s="147">
        <f t="shared" si="38"/>
        <v>129.18965606977443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280</v>
      </c>
      <c r="C47" s="104">
        <f>IF([1]Summ!$I1082="",0,[1]Summ!$I1082)</f>
        <v>-280</v>
      </c>
      <c r="D47" s="38">
        <f t="shared" si="24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29"/>
        <v>1</v>
      </c>
      <c r="I47" s="39">
        <f t="shared" si="30"/>
        <v>0</v>
      </c>
      <c r="J47" s="38">
        <f t="shared" si="31"/>
        <v>289.38482959629476</v>
      </c>
      <c r="K47" s="40">
        <f t="shared" si="32"/>
        <v>2.0161725843732222E-3</v>
      </c>
      <c r="L47" s="22">
        <f t="shared" si="33"/>
        <v>2.0161725843732222E-3</v>
      </c>
      <c r="M47" s="24">
        <f t="shared" si="34"/>
        <v>2.0837491420198791E-3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9"/>
        <v>72.346207399073691</v>
      </c>
      <c r="AB47" s="156">
        <f>Poor!AB47</f>
        <v>0.25</v>
      </c>
      <c r="AC47" s="147">
        <f t="shared" si="40"/>
        <v>72.346207399073691</v>
      </c>
      <c r="AD47" s="156">
        <f>Poor!AD47</f>
        <v>0.25</v>
      </c>
      <c r="AE47" s="147">
        <f t="shared" si="41"/>
        <v>72.346207399073691</v>
      </c>
      <c r="AF47" s="122">
        <f t="shared" si="28"/>
        <v>0.25</v>
      </c>
      <c r="AG47" s="147">
        <f t="shared" si="35"/>
        <v>72.346207399073691</v>
      </c>
      <c r="AH47" s="123">
        <f t="shared" si="36"/>
        <v>1</v>
      </c>
      <c r="AI47" s="112">
        <f t="shared" si="36"/>
        <v>289.38482959629476</v>
      </c>
      <c r="AJ47" s="148">
        <f t="shared" si="37"/>
        <v>144.69241479814738</v>
      </c>
      <c r="AK47" s="147">
        <f t="shared" si="38"/>
        <v>144.69241479814738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f>IF([1]Summ!$H1083="",0,[1]Summ!$H1083)</f>
        <v>100</v>
      </c>
      <c r="C48" s="104">
        <f>IF([1]Summ!$I1083="",0,[1]Summ!$I1083)</f>
        <v>0</v>
      </c>
      <c r="D48" s="38">
        <f t="shared" si="24"/>
        <v>100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29"/>
        <v>1</v>
      </c>
      <c r="I48" s="39">
        <f t="shared" si="30"/>
        <v>100</v>
      </c>
      <c r="J48" s="38">
        <f t="shared" si="31"/>
        <v>100</v>
      </c>
      <c r="K48" s="40">
        <f t="shared" si="32"/>
        <v>7.2006163727615083E-4</v>
      </c>
      <c r="L48" s="22">
        <f t="shared" si="33"/>
        <v>7.2006163727615083E-4</v>
      </c>
      <c r="M48" s="24">
        <f t="shared" si="34"/>
        <v>7.2006163727615083E-4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9"/>
        <v>25</v>
      </c>
      <c r="AB48" s="156">
        <f>Poor!AB48</f>
        <v>0.25</v>
      </c>
      <c r="AC48" s="147">
        <f t="shared" si="40"/>
        <v>25</v>
      </c>
      <c r="AD48" s="156">
        <f>Poor!AD48</f>
        <v>0.25</v>
      </c>
      <c r="AE48" s="147">
        <f t="shared" si="41"/>
        <v>25</v>
      </c>
      <c r="AF48" s="122">
        <f t="shared" si="28"/>
        <v>0.25</v>
      </c>
      <c r="AG48" s="147">
        <f t="shared" si="35"/>
        <v>25</v>
      </c>
      <c r="AH48" s="123">
        <f t="shared" si="36"/>
        <v>1</v>
      </c>
      <c r="AI48" s="112">
        <f t="shared" si="36"/>
        <v>100</v>
      </c>
      <c r="AJ48" s="148">
        <f t="shared" si="37"/>
        <v>50</v>
      </c>
      <c r="AK48" s="147">
        <f t="shared" si="38"/>
        <v>50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cashcrop: kg produced (Tomato)</v>
      </c>
      <c r="B49" s="104">
        <f>IF([1]Summ!$H1084="",0,[1]Summ!$H1084)</f>
        <v>88</v>
      </c>
      <c r="C49" s="104">
        <f>IF([1]Summ!$I1084="",0,[1]Summ!$I1084)</f>
        <v>0</v>
      </c>
      <c r="D49" s="38">
        <f t="shared" si="24"/>
        <v>88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29"/>
        <v>1</v>
      </c>
      <c r="I49" s="39">
        <f t="shared" si="30"/>
        <v>88</v>
      </c>
      <c r="J49" s="38">
        <f t="shared" si="31"/>
        <v>88</v>
      </c>
      <c r="K49" s="40">
        <f t="shared" si="32"/>
        <v>6.3365424080301272E-4</v>
      </c>
      <c r="L49" s="22">
        <f t="shared" si="33"/>
        <v>6.3365424080301272E-4</v>
      </c>
      <c r="M49" s="24">
        <f t="shared" si="34"/>
        <v>6.3365424080301272E-4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9"/>
        <v>22</v>
      </c>
      <c r="AB49" s="156">
        <f>Poor!AB49</f>
        <v>0.25</v>
      </c>
      <c r="AC49" s="147">
        <f t="shared" si="40"/>
        <v>22</v>
      </c>
      <c r="AD49" s="156">
        <f>Poor!AD49</f>
        <v>0.25</v>
      </c>
      <c r="AE49" s="147">
        <f t="shared" si="41"/>
        <v>22</v>
      </c>
      <c r="AF49" s="122">
        <f t="shared" si="28"/>
        <v>0.25</v>
      </c>
      <c r="AG49" s="147">
        <f t="shared" si="35"/>
        <v>22</v>
      </c>
      <c r="AH49" s="123">
        <f t="shared" si="36"/>
        <v>1</v>
      </c>
      <c r="AI49" s="112">
        <f t="shared" si="36"/>
        <v>88</v>
      </c>
      <c r="AJ49" s="148">
        <f t="shared" si="37"/>
        <v>44</v>
      </c>
      <c r="AK49" s="147">
        <f t="shared" si="38"/>
        <v>44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kg produced (Onions)</v>
      </c>
      <c r="B50" s="104">
        <f>IF([1]Summ!$H1085="",0,[1]Summ!$H1085)</f>
        <v>140</v>
      </c>
      <c r="C50" s="104">
        <f>IF([1]Summ!$I1085="",0,[1]Summ!$I1085)</f>
        <v>0</v>
      </c>
      <c r="D50" s="38">
        <f t="shared" si="24"/>
        <v>140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29"/>
        <v>1</v>
      </c>
      <c r="I50" s="39">
        <f t="shared" si="30"/>
        <v>140</v>
      </c>
      <c r="J50" s="38">
        <f t="shared" si="31"/>
        <v>140</v>
      </c>
      <c r="K50" s="40">
        <f t="shared" si="32"/>
        <v>1.0080862921866111E-3</v>
      </c>
      <c r="L50" s="22">
        <f t="shared" si="33"/>
        <v>1.0080862921866111E-3</v>
      </c>
      <c r="M50" s="24">
        <f t="shared" si="34"/>
        <v>1.0080862921866111E-3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9"/>
        <v>35</v>
      </c>
      <c r="AB50" s="156">
        <f>Poor!AB55</f>
        <v>0.25</v>
      </c>
      <c r="AC50" s="147">
        <f t="shared" si="40"/>
        <v>35</v>
      </c>
      <c r="AD50" s="156">
        <f>Poor!AD55</f>
        <v>0.25</v>
      </c>
      <c r="AE50" s="147">
        <f t="shared" si="41"/>
        <v>35</v>
      </c>
      <c r="AF50" s="122">
        <f t="shared" si="28"/>
        <v>0.25</v>
      </c>
      <c r="AG50" s="147">
        <f t="shared" si="35"/>
        <v>35</v>
      </c>
      <c r="AH50" s="123">
        <f t="shared" si="36"/>
        <v>1</v>
      </c>
      <c r="AI50" s="112">
        <f t="shared" si="36"/>
        <v>140</v>
      </c>
      <c r="AJ50" s="148">
        <f t="shared" si="37"/>
        <v>70</v>
      </c>
      <c r="AK50" s="147">
        <f t="shared" si="38"/>
        <v>70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cashcrop: kg produced (Amadumbe)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4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29"/>
        <v>1</v>
      </c>
      <c r="I51" s="39">
        <f t="shared" si="30"/>
        <v>0</v>
      </c>
      <c r="J51" s="38">
        <f t="shared" si="31"/>
        <v>0</v>
      </c>
      <c r="K51" s="40">
        <f t="shared" si="32"/>
        <v>0</v>
      </c>
      <c r="L51" s="22">
        <f t="shared" si="33"/>
        <v>0</v>
      </c>
      <c r="M51" s="24">
        <f t="shared" si="34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9"/>
        <v>0</v>
      </c>
      <c r="AB51" s="156">
        <f>Poor!AB56</f>
        <v>0.25</v>
      </c>
      <c r="AC51" s="147">
        <f t="shared" si="40"/>
        <v>0</v>
      </c>
      <c r="AD51" s="156">
        <f>Poor!AD56</f>
        <v>0.25</v>
      </c>
      <c r="AE51" s="147">
        <f t="shared" si="41"/>
        <v>0</v>
      </c>
      <c r="AF51" s="122">
        <f t="shared" si="28"/>
        <v>0.25</v>
      </c>
      <c r="AG51" s="147">
        <f t="shared" si="35"/>
        <v>0</v>
      </c>
      <c r="AH51" s="123">
        <f t="shared" si="36"/>
        <v>1</v>
      </c>
      <c r="AI51" s="112">
        <f t="shared" si="36"/>
        <v>0</v>
      </c>
      <c r="AJ51" s="148">
        <f t="shared" si="37"/>
        <v>0</v>
      </c>
      <c r="AK51" s="147">
        <f t="shared" si="38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Sugercane: MT sold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4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29"/>
        <v>1</v>
      </c>
      <c r="I52" s="39">
        <f t="shared" si="30"/>
        <v>0</v>
      </c>
      <c r="J52" s="38">
        <f t="shared" si="31"/>
        <v>0</v>
      </c>
      <c r="K52" s="40">
        <f t="shared" si="32"/>
        <v>0</v>
      </c>
      <c r="L52" s="22">
        <f t="shared" si="33"/>
        <v>0</v>
      </c>
      <c r="M52" s="24">
        <f t="shared" si="34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9"/>
        <v>0</v>
      </c>
      <c r="AB52" s="156">
        <f>Poor!AB57</f>
        <v>0.25</v>
      </c>
      <c r="AC52" s="147">
        <f t="shared" si="40"/>
        <v>0</v>
      </c>
      <c r="AD52" s="156">
        <f>Poor!AD57</f>
        <v>0.25</v>
      </c>
      <c r="AE52" s="147">
        <f t="shared" si="41"/>
        <v>0</v>
      </c>
      <c r="AF52" s="122">
        <f t="shared" si="28"/>
        <v>0.25</v>
      </c>
      <c r="AG52" s="147">
        <f t="shared" si="35"/>
        <v>0</v>
      </c>
      <c r="AH52" s="123">
        <f t="shared" si="36"/>
        <v>1</v>
      </c>
      <c r="AI52" s="112">
        <f t="shared" si="36"/>
        <v>0</v>
      </c>
      <c r="AJ52" s="148">
        <f t="shared" si="37"/>
        <v>0</v>
      </c>
      <c r="AK52" s="147">
        <f t="shared" si="38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4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29"/>
        <v>1</v>
      </c>
      <c r="I53" s="39">
        <f t="shared" si="30"/>
        <v>0</v>
      </c>
      <c r="J53" s="38">
        <f t="shared" si="31"/>
        <v>0</v>
      </c>
      <c r="K53" s="40">
        <f t="shared" si="32"/>
        <v>0</v>
      </c>
      <c r="L53" s="22">
        <f t="shared" si="33"/>
        <v>0</v>
      </c>
      <c r="M53" s="24">
        <f t="shared" si="34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cash income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4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29"/>
        <v>1</v>
      </c>
      <c r="I54" s="39">
        <f t="shared" si="30"/>
        <v>0</v>
      </c>
      <c r="J54" s="38">
        <f t="shared" si="31"/>
        <v>0</v>
      </c>
      <c r="K54" s="40">
        <f t="shared" si="32"/>
        <v>0</v>
      </c>
      <c r="L54" s="22">
        <f t="shared" si="33"/>
        <v>0</v>
      </c>
      <c r="M54" s="24">
        <f t="shared" si="34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4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29"/>
        <v>1</v>
      </c>
      <c r="I55" s="39">
        <f t="shared" si="30"/>
        <v>0</v>
      </c>
      <c r="J55" s="38">
        <f t="shared" si="31"/>
        <v>0</v>
      </c>
      <c r="K55" s="40">
        <f t="shared" si="32"/>
        <v>0</v>
      </c>
      <c r="L55" s="22">
        <f t="shared" si="33"/>
        <v>0</v>
      </c>
      <c r="M55" s="24">
        <f t="shared" si="3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work cash income -- see Data2</v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4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29"/>
        <v>1</v>
      </c>
      <c r="I56" s="39">
        <f t="shared" si="30"/>
        <v>0</v>
      </c>
      <c r="J56" s="38">
        <f t="shared" si="31"/>
        <v>0</v>
      </c>
      <c r="K56" s="40">
        <f t="shared" si="32"/>
        <v>0</v>
      </c>
      <c r="L56" s="22">
        <f t="shared" si="33"/>
        <v>0</v>
      </c>
      <c r="M56" s="24">
        <f t="shared" si="3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Formal Employment (conservancies, etc.)</v>
      </c>
      <c r="B57" s="104">
        <f>IF([1]Summ!$H1092="",0,[1]Summ!$H1092)</f>
        <v>102000</v>
      </c>
      <c r="C57" s="104">
        <f>IF([1]Summ!$I1092="",0,[1]Summ!$I1092)</f>
        <v>0</v>
      </c>
      <c r="D57" s="38">
        <f t="shared" si="24"/>
        <v>102000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29"/>
        <v>1</v>
      </c>
      <c r="I57" s="39">
        <f t="shared" si="30"/>
        <v>102000</v>
      </c>
      <c r="J57" s="38">
        <f t="shared" si="31"/>
        <v>102000</v>
      </c>
      <c r="K57" s="40">
        <f t="shared" si="32"/>
        <v>0.73446287002167387</v>
      </c>
      <c r="L57" s="22">
        <f t="shared" si="33"/>
        <v>0.73446287002167387</v>
      </c>
      <c r="M57" s="24">
        <f t="shared" si="34"/>
        <v>0.73446287002167387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Self-employment -- see Data2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4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29"/>
        <v>1</v>
      </c>
      <c r="I58" s="39">
        <f t="shared" si="30"/>
        <v>0</v>
      </c>
      <c r="J58" s="38">
        <f t="shared" si="31"/>
        <v>0</v>
      </c>
      <c r="K58" s="40">
        <f t="shared" si="32"/>
        <v>0</v>
      </c>
      <c r="L58" s="22">
        <f t="shared" si="33"/>
        <v>0</v>
      </c>
      <c r="M58" s="24">
        <f t="shared" si="34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9"/>
        <v>0</v>
      </c>
      <c r="AB58" s="156">
        <f>Poor!AB58</f>
        <v>0.25</v>
      </c>
      <c r="AC58" s="147">
        <f t="shared" si="40"/>
        <v>0</v>
      </c>
      <c r="AD58" s="156">
        <f>Poor!AD58</f>
        <v>0.25</v>
      </c>
      <c r="AE58" s="147">
        <f t="shared" si="41"/>
        <v>0</v>
      </c>
      <c r="AF58" s="122">
        <f t="shared" si="28"/>
        <v>0.25</v>
      </c>
      <c r="AG58" s="147">
        <f t="shared" si="35"/>
        <v>0</v>
      </c>
      <c r="AH58" s="123">
        <f t="shared" si="36"/>
        <v>1</v>
      </c>
      <c r="AI58" s="112">
        <f t="shared" si="36"/>
        <v>0</v>
      </c>
      <c r="AJ58" s="148">
        <f t="shared" si="37"/>
        <v>0</v>
      </c>
      <c r="AK58" s="147">
        <f t="shared" si="38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Small business -- see Data2</v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4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29"/>
        <v>1</v>
      </c>
      <c r="I59" s="39">
        <f t="shared" si="30"/>
        <v>0</v>
      </c>
      <c r="J59" s="38">
        <f t="shared" si="31"/>
        <v>0</v>
      </c>
      <c r="K59" s="40">
        <f t="shared" si="32"/>
        <v>0</v>
      </c>
      <c r="L59" s="22">
        <f t="shared" si="33"/>
        <v>0</v>
      </c>
      <c r="M59" s="24">
        <f t="shared" si="34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9"/>
        <v>0</v>
      </c>
      <c r="AB59" s="156">
        <f>Poor!AB59</f>
        <v>0.25</v>
      </c>
      <c r="AC59" s="147">
        <f t="shared" si="40"/>
        <v>0</v>
      </c>
      <c r="AD59" s="156">
        <f>Poor!AD59</f>
        <v>0.25</v>
      </c>
      <c r="AE59" s="147">
        <f t="shared" si="41"/>
        <v>0</v>
      </c>
      <c r="AF59" s="122">
        <f t="shared" si="28"/>
        <v>0.25</v>
      </c>
      <c r="AG59" s="147">
        <f t="shared" si="35"/>
        <v>0</v>
      </c>
      <c r="AH59" s="123">
        <f t="shared" ref="AH59:AI64" si="42">SUM(Z59,AB59,AD59,AF59)</f>
        <v>1</v>
      </c>
      <c r="AI59" s="112">
        <f t="shared" si="42"/>
        <v>0</v>
      </c>
      <c r="AJ59" s="148">
        <f t="shared" si="37"/>
        <v>0</v>
      </c>
      <c r="AK59" s="147">
        <f t="shared" si="38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Social development -- see Data2</v>
      </c>
      <c r="B60" s="104">
        <f>IF([1]Summ!$H1095="",0,[1]Summ!$H1095)</f>
        <v>7440</v>
      </c>
      <c r="C60" s="104">
        <f>IF([1]Summ!$I1095="",0,[1]Summ!$I1095)</f>
        <v>0</v>
      </c>
      <c r="D60" s="38">
        <f t="shared" si="24"/>
        <v>7440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29"/>
        <v>1</v>
      </c>
      <c r="I60" s="39">
        <f t="shared" si="30"/>
        <v>7440</v>
      </c>
      <c r="J60" s="38">
        <f t="shared" si="31"/>
        <v>7440</v>
      </c>
      <c r="K60" s="40">
        <f t="shared" si="32"/>
        <v>5.3572585813345619E-2</v>
      </c>
      <c r="L60" s="22">
        <f t="shared" si="33"/>
        <v>5.3572585813345619E-2</v>
      </c>
      <c r="M60" s="24">
        <f t="shared" si="34"/>
        <v>5.3572585813345619E-2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9"/>
        <v>1860</v>
      </c>
      <c r="AB60" s="156">
        <f>Poor!AB60</f>
        <v>0.25</v>
      </c>
      <c r="AC60" s="147">
        <f t="shared" si="40"/>
        <v>1860</v>
      </c>
      <c r="AD60" s="156">
        <f>Poor!AD60</f>
        <v>0.25</v>
      </c>
      <c r="AE60" s="147">
        <f t="shared" si="41"/>
        <v>1860</v>
      </c>
      <c r="AF60" s="122">
        <f t="shared" si="28"/>
        <v>0.25</v>
      </c>
      <c r="AG60" s="147">
        <f t="shared" si="35"/>
        <v>1860</v>
      </c>
      <c r="AH60" s="123">
        <f t="shared" si="42"/>
        <v>1</v>
      </c>
      <c r="AI60" s="112">
        <f t="shared" si="42"/>
        <v>7440</v>
      </c>
      <c r="AJ60" s="148">
        <f t="shared" si="37"/>
        <v>3720</v>
      </c>
      <c r="AK60" s="147">
        <f t="shared" si="38"/>
        <v>3720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4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29"/>
        <v>1</v>
      </c>
      <c r="I61" s="39">
        <f t="shared" si="30"/>
        <v>0</v>
      </c>
      <c r="J61" s="38">
        <f t="shared" si="31"/>
        <v>0</v>
      </c>
      <c r="K61" s="40">
        <f t="shared" si="32"/>
        <v>0</v>
      </c>
      <c r="L61" s="22">
        <f t="shared" si="33"/>
        <v>0</v>
      </c>
      <c r="M61" s="24">
        <f t="shared" si="34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9"/>
        <v>0</v>
      </c>
      <c r="AB61" s="156">
        <f>Poor!AB61</f>
        <v>0.25</v>
      </c>
      <c r="AC61" s="147">
        <f t="shared" si="40"/>
        <v>0</v>
      </c>
      <c r="AD61" s="156">
        <f>Poor!AD61</f>
        <v>0.25</v>
      </c>
      <c r="AE61" s="147">
        <f t="shared" si="41"/>
        <v>0</v>
      </c>
      <c r="AF61" s="122">
        <f t="shared" si="28"/>
        <v>0.25</v>
      </c>
      <c r="AG61" s="147">
        <f t="shared" si="35"/>
        <v>0</v>
      </c>
      <c r="AH61" s="123">
        <f t="shared" si="42"/>
        <v>1</v>
      </c>
      <c r="AI61" s="112">
        <f t="shared" si="42"/>
        <v>0</v>
      </c>
      <c r="AJ61" s="148">
        <f t="shared" si="37"/>
        <v>0</v>
      </c>
      <c r="AK61" s="147">
        <f t="shared" si="38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4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29"/>
        <v>1</v>
      </c>
      <c r="I62" s="39">
        <f t="shared" si="30"/>
        <v>0</v>
      </c>
      <c r="J62" s="38">
        <f t="shared" si="31"/>
        <v>0</v>
      </c>
      <c r="K62" s="40">
        <f t="shared" si="32"/>
        <v>0</v>
      </c>
      <c r="L62" s="22">
        <f t="shared" si="33"/>
        <v>0</v>
      </c>
      <c r="M62" s="24">
        <f t="shared" si="34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9"/>
        <v>0</v>
      </c>
      <c r="AB62" s="156">
        <f>Poor!AB62</f>
        <v>0.25</v>
      </c>
      <c r="AC62" s="147">
        <f t="shared" si="40"/>
        <v>0</v>
      </c>
      <c r="AD62" s="156">
        <f>Poor!AD62</f>
        <v>0.25</v>
      </c>
      <c r="AE62" s="147">
        <f t="shared" si="41"/>
        <v>0</v>
      </c>
      <c r="AF62" s="122">
        <f t="shared" si="28"/>
        <v>0.25</v>
      </c>
      <c r="AG62" s="147">
        <f t="shared" si="35"/>
        <v>0</v>
      </c>
      <c r="AH62" s="123">
        <f t="shared" si="42"/>
        <v>1</v>
      </c>
      <c r="AI62" s="112">
        <f t="shared" si="42"/>
        <v>0</v>
      </c>
      <c r="AJ62" s="148">
        <f t="shared" si="37"/>
        <v>0</v>
      </c>
      <c r="AK62" s="147">
        <f t="shared" si="38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4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29"/>
        <v>1</v>
      </c>
      <c r="I63" s="39">
        <f t="shared" si="30"/>
        <v>0</v>
      </c>
      <c r="J63" s="38">
        <f t="shared" si="31"/>
        <v>0</v>
      </c>
      <c r="K63" s="40">
        <f t="shared" si="32"/>
        <v>0</v>
      </c>
      <c r="L63" s="22">
        <f t="shared" si="33"/>
        <v>0</v>
      </c>
      <c r="M63" s="24">
        <f t="shared" si="34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9"/>
        <v>0</v>
      </c>
      <c r="AB63" s="156">
        <f>Poor!AB63</f>
        <v>0.25</v>
      </c>
      <c r="AC63" s="147">
        <f t="shared" si="40"/>
        <v>0</v>
      </c>
      <c r="AD63" s="156">
        <f>Poor!AD63</f>
        <v>0.25</v>
      </c>
      <c r="AE63" s="147">
        <f t="shared" si="41"/>
        <v>0</v>
      </c>
      <c r="AF63" s="122">
        <f t="shared" si="28"/>
        <v>0.25</v>
      </c>
      <c r="AG63" s="147">
        <f t="shared" si="35"/>
        <v>0</v>
      </c>
      <c r="AH63" s="123">
        <f t="shared" si="42"/>
        <v>1</v>
      </c>
      <c r="AI63" s="112">
        <f t="shared" si="42"/>
        <v>0</v>
      </c>
      <c r="AJ63" s="148">
        <f t="shared" si="37"/>
        <v>0</v>
      </c>
      <c r="AK63" s="147">
        <f t="shared" si="38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4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29"/>
        <v>1</v>
      </c>
      <c r="I64" s="39">
        <f t="shared" si="30"/>
        <v>0</v>
      </c>
      <c r="J64" s="38">
        <f t="shared" si="31"/>
        <v>0</v>
      </c>
      <c r="K64" s="40">
        <f t="shared" si="32"/>
        <v>0</v>
      </c>
      <c r="L64" s="22">
        <f t="shared" si="33"/>
        <v>0</v>
      </c>
      <c r="M64" s="24">
        <f t="shared" si="34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9"/>
        <v>0</v>
      </c>
      <c r="AB64" s="156">
        <f>Poor!AB64</f>
        <v>0.25</v>
      </c>
      <c r="AC64" s="149">
        <f t="shared" si="40"/>
        <v>0</v>
      </c>
      <c r="AD64" s="156">
        <f>Poor!AD64</f>
        <v>0.25</v>
      </c>
      <c r="AE64" s="149">
        <f t="shared" si="41"/>
        <v>0</v>
      </c>
      <c r="AF64" s="150">
        <f t="shared" si="28"/>
        <v>0.25</v>
      </c>
      <c r="AG64" s="149">
        <f t="shared" si="35"/>
        <v>0</v>
      </c>
      <c r="AH64" s="123">
        <f t="shared" si="42"/>
        <v>1</v>
      </c>
      <c r="AI64" s="112">
        <f t="shared" si="42"/>
        <v>0</v>
      </c>
      <c r="AJ64" s="151">
        <f t="shared" si="37"/>
        <v>0</v>
      </c>
      <c r="AK64" s="149">
        <f t="shared" si="38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138877</v>
      </c>
      <c r="C65" s="39">
        <f>SUM(C37:C64)</f>
        <v>-18212</v>
      </c>
      <c r="D65" s="42">
        <f>SUM(D37:D64)</f>
        <v>120665</v>
      </c>
      <c r="E65" s="32"/>
      <c r="F65" s="32"/>
      <c r="G65" s="32"/>
      <c r="H65" s="31"/>
      <c r="I65" s="39">
        <f>SUM(I37:I64)</f>
        <v>120665</v>
      </c>
      <c r="J65" s="39">
        <f>SUM(J37:J64)</f>
        <v>139487.41613074185</v>
      </c>
      <c r="K65" s="40">
        <f>SUM(K37:K64)</f>
        <v>1</v>
      </c>
      <c r="L65" s="22">
        <f>SUM(L37:L64)</f>
        <v>1</v>
      </c>
      <c r="M65" s="24">
        <f>SUM(M37:M64)</f>
        <v>1.0043953723852175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3462.6570796793039</v>
      </c>
      <c r="AB65" s="137"/>
      <c r="AC65" s="153">
        <f>SUM(AC37:AC64)</f>
        <v>3269.074973054529</v>
      </c>
      <c r="AD65" s="137"/>
      <c r="AE65" s="153">
        <f>SUM(AE37:AE64)</f>
        <v>3638.9378147217785</v>
      </c>
      <c r="AF65" s="137"/>
      <c r="AG65" s="153">
        <f>SUM(AG37:AG64)</f>
        <v>27116.746263286244</v>
      </c>
      <c r="AH65" s="137"/>
      <c r="AI65" s="153">
        <f>SUM(AI37:AI64)</f>
        <v>37487.416130741854</v>
      </c>
      <c r="AJ65" s="153">
        <f>SUM(AJ37:AJ64)</f>
        <v>6731.7320527338325</v>
      </c>
      <c r="AK65" s="153">
        <f>SUM(AK37:AK64)</f>
        <v>30755.684078008027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10114.381187135996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10114.381187135996</v>
      </c>
      <c r="J70" s="51">
        <f t="shared" ref="J70:J77" si="43">J124*I$83</f>
        <v>10114.381187135996</v>
      </c>
      <c r="K70" s="40">
        <f>B70/B$76</f>
        <v>7.2829778776442436E-2</v>
      </c>
      <c r="L70" s="22">
        <f t="shared" ref="L70:L75" si="44">(L124*G$37*F$9/F$7)/B$130</f>
        <v>7.2829778776442422E-2</v>
      </c>
      <c r="M70" s="24">
        <f>J70/B$76</f>
        <v>7.2829778776442436E-2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2528.5952967839989</v>
      </c>
      <c r="AB70" s="156">
        <f>Poor!AB70</f>
        <v>0.25</v>
      </c>
      <c r="AC70" s="147">
        <f>$J70*AB70</f>
        <v>2528.5952967839989</v>
      </c>
      <c r="AD70" s="156">
        <f>Poor!AD70</f>
        <v>0.25</v>
      </c>
      <c r="AE70" s="147">
        <f>$J70*AD70</f>
        <v>2528.5952967839989</v>
      </c>
      <c r="AF70" s="156">
        <f>Poor!AF70</f>
        <v>0.25</v>
      </c>
      <c r="AG70" s="147">
        <f>$J70*AF70</f>
        <v>2528.5952967839989</v>
      </c>
      <c r="AH70" s="155">
        <f>SUM(Z70,AB70,AD70,AF70)</f>
        <v>1</v>
      </c>
      <c r="AI70" s="147">
        <f>SUM(AA70,AC70,AE70,AG70)</f>
        <v>10114.381187135996</v>
      </c>
      <c r="AJ70" s="148">
        <f>(AA70+AC70)</f>
        <v>5057.1905935679979</v>
      </c>
      <c r="AK70" s="147">
        <f>(AE70+AG70)</f>
        <v>5057.1905935679979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12231.333333333334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5">(E71*F71)</f>
        <v>1</v>
      </c>
      <c r="I71" s="39">
        <f>I125*I$83</f>
        <v>12231.333333333334</v>
      </c>
      <c r="J71" s="51">
        <f t="shared" si="43"/>
        <v>12231.333333333334</v>
      </c>
      <c r="K71" s="40">
        <f t="shared" ref="K71:K72" si="46">B71/B$76</f>
        <v>8.8073139060703604E-2</v>
      </c>
      <c r="L71" s="22">
        <f t="shared" si="44"/>
        <v>8.807313906070359E-2</v>
      </c>
      <c r="M71" s="24">
        <f t="shared" ref="M71:M72" si="47">J71/B$76</f>
        <v>8.8073139060703604E-2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5"/>
        <v>1</v>
      </c>
      <c r="I72" s="39">
        <f>I126*I$83</f>
        <v>0</v>
      </c>
      <c r="J72" s="51">
        <f t="shared" si="43"/>
        <v>24276</v>
      </c>
      <c r="K72" s="40">
        <f t="shared" si="46"/>
        <v>0.17480216306515839</v>
      </c>
      <c r="L72" s="22">
        <f t="shared" si="44"/>
        <v>0.17480216306515836</v>
      </c>
      <c r="M72" s="24">
        <f t="shared" si="47"/>
        <v>0.17480216306515839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10650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3"/>
        <v>10650</v>
      </c>
      <c r="K73" s="40">
        <f>B73/B$76</f>
        <v>7.668656436991006E-2</v>
      </c>
      <c r="L73" s="22">
        <f t="shared" si="44"/>
        <v>7.668656436991006E-2</v>
      </c>
      <c r="M73" s="24">
        <f>J73/B$76</f>
        <v>7.668656436991006E-2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958.5</v>
      </c>
      <c r="AB73" s="156">
        <f>Poor!AB73</f>
        <v>0.09</v>
      </c>
      <c r="AC73" s="147">
        <f>$H$73*$B$73*AB73</f>
        <v>958.5</v>
      </c>
      <c r="AD73" s="156">
        <f>Poor!AD73</f>
        <v>0.23</v>
      </c>
      <c r="AE73" s="147">
        <f>$H$73*$B$73*AD73</f>
        <v>2449.5</v>
      </c>
      <c r="AF73" s="156">
        <f>Poor!AF73</f>
        <v>0.59</v>
      </c>
      <c r="AG73" s="147">
        <f>$H$73*$B$73*AF73</f>
        <v>6283.5</v>
      </c>
      <c r="AH73" s="155">
        <f>SUM(Z73,AB73,AD73,AF73)</f>
        <v>1</v>
      </c>
      <c r="AI73" s="147">
        <f>SUM(AA73,AC73,AE73,AG73)</f>
        <v>10650</v>
      </c>
      <c r="AJ73" s="148">
        <f>(AA73+AC73)</f>
        <v>1917</v>
      </c>
      <c r="AK73" s="147">
        <f>(AE73+AG73)</f>
        <v>8733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2247.7082872928177</v>
      </c>
      <c r="C74" s="39"/>
      <c r="D74" s="38"/>
      <c r="E74" s="32"/>
      <c r="F74" s="32"/>
      <c r="G74" s="32"/>
      <c r="H74" s="31"/>
      <c r="I74" s="39">
        <f>I128*I$83</f>
        <v>110550.61881286401</v>
      </c>
      <c r="J74" s="51">
        <f t="shared" si="43"/>
        <v>2369.2500705492066</v>
      </c>
      <c r="K74" s="40">
        <f>B74/B$76</f>
        <v>1.6184885094672391E-2</v>
      </c>
      <c r="L74" s="22">
        <f t="shared" si="44"/>
        <v>1.6184885094672391E-2</v>
      </c>
      <c r="M74" s="24">
        <f>J74/B$76</f>
        <v>1.7060060849162974E-2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0</v>
      </c>
      <c r="AF74" s="156"/>
      <c r="AG74" s="147">
        <f>AG30*$I$84/4</f>
        <v>-1801.9600360197326</v>
      </c>
      <c r="AH74" s="155"/>
      <c r="AI74" s="147">
        <f>SUM(AA74,AC74,AE74,AG74)</f>
        <v>-1801.9600360197326</v>
      </c>
      <c r="AJ74" s="148">
        <f>(AA74+AC74)</f>
        <v>0</v>
      </c>
      <c r="AK74" s="147">
        <f>(AE74+AG74)</f>
        <v>-1801.9600360197326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79357.577192237863</v>
      </c>
      <c r="C75" s="39"/>
      <c r="D75" s="38"/>
      <c r="E75" s="32"/>
      <c r="F75" s="32"/>
      <c r="G75" s="32"/>
      <c r="H75" s="31"/>
      <c r="I75" s="47"/>
      <c r="J75" s="51">
        <f t="shared" si="43"/>
        <v>79846.451539723348</v>
      </c>
      <c r="K75" s="40">
        <f>B75/B$76</f>
        <v>0.57142346963311319</v>
      </c>
      <c r="L75" s="22">
        <f t="shared" si="44"/>
        <v>0.57142346963311319</v>
      </c>
      <c r="M75" s="24">
        <f>J75/B$76</f>
        <v>0.5749436662638403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934.06178289530499</v>
      </c>
      <c r="AB75" s="158"/>
      <c r="AC75" s="149">
        <f>AA75+AC65-SUM(AC70,AC74)</f>
        <v>1674.541459165835</v>
      </c>
      <c r="AD75" s="158"/>
      <c r="AE75" s="149">
        <f>AC75+AE65-SUM(AE70,AE74)</f>
        <v>2784.8839771036141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29174.99497962559</v>
      </c>
      <c r="AJ75" s="151">
        <f>AJ76-SUM(AJ70,AJ74)</f>
        <v>1674.5414591658346</v>
      </c>
      <c r="AK75" s="149">
        <f>AJ75+AK76-SUM(AK70,AK74)</f>
        <v>29174.994979625593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138877</v>
      </c>
      <c r="C76" s="39"/>
      <c r="D76" s="38"/>
      <c r="E76" s="32"/>
      <c r="F76" s="32"/>
      <c r="G76" s="32"/>
      <c r="H76" s="31"/>
      <c r="I76" s="39">
        <f>I130*I$83</f>
        <v>120665</v>
      </c>
      <c r="J76" s="51">
        <f t="shared" si="43"/>
        <v>139487.41613074188</v>
      </c>
      <c r="K76" s="40">
        <f>SUM(K70:K75)</f>
        <v>1</v>
      </c>
      <c r="L76" s="22">
        <f>SUM(L70:L75)</f>
        <v>1</v>
      </c>
      <c r="M76" s="24">
        <f>SUM(M70:M75)</f>
        <v>1.0043953723852177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3462.6570796793039</v>
      </c>
      <c r="AB76" s="137"/>
      <c r="AC76" s="153">
        <f>AC65</f>
        <v>3269.074973054529</v>
      </c>
      <c r="AD76" s="137"/>
      <c r="AE76" s="153">
        <f>AE65</f>
        <v>3638.9378147217785</v>
      </c>
      <c r="AF76" s="137"/>
      <c r="AG76" s="153">
        <f>AG65</f>
        <v>27116.746263286244</v>
      </c>
      <c r="AH76" s="137"/>
      <c r="AI76" s="153">
        <f>SUM(AA76,AC76,AE76,AG76)</f>
        <v>37487.416130741854</v>
      </c>
      <c r="AJ76" s="154">
        <f>SUM(AA76,AC76)</f>
        <v>6731.7320527338325</v>
      </c>
      <c r="AK76" s="154">
        <f>SUM(AE76,AG76)</f>
        <v>30755.684078008024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12231.333333333318</v>
      </c>
      <c r="J77" s="100">
        <f t="shared" si="43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934.06178289530499</v>
      </c>
      <c r="AD78" s="112"/>
      <c r="AE78" s="112">
        <f>AC75</f>
        <v>1674.541459165835</v>
      </c>
      <c r="AF78" s="112"/>
      <c r="AG78" s="112">
        <f>AE75</f>
        <v>2784.8839771036141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934.06178289530499</v>
      </c>
      <c r="AB79" s="112"/>
      <c r="AC79" s="112">
        <f>AA79-AA74+AC65-AC70</f>
        <v>1674.541459165835</v>
      </c>
      <c r="AD79" s="112"/>
      <c r="AE79" s="112">
        <f>AC79-AC74+AE65-AE70</f>
        <v>2784.8839771036141</v>
      </c>
      <c r="AF79" s="112"/>
      <c r="AG79" s="112">
        <f>AE79-AE74+AG65-AG70</f>
        <v>27373.03494360586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5.48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8129.4908966723624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8129.4908966723624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3571.7164609965798</v>
      </c>
      <c r="AB83" s="112"/>
      <c r="AC83" s="165">
        <f>$I$84*AB82/4</f>
        <v>3571.7164609965798</v>
      </c>
      <c r="AD83" s="112"/>
      <c r="AE83" s="165">
        <f>$I$84*AD82/4</f>
        <v>3571.7164609965798</v>
      </c>
      <c r="AF83" s="112"/>
      <c r="AG83" s="165">
        <f>$I$84*AF82/4</f>
        <v>3571.7164609965798</v>
      </c>
      <c r="AH83" s="165">
        <f>SUM(AA83,AC83,AE83,AG83)</f>
        <v>14286.865843986319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14286.865843986319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14286.865843986319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8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8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9">(B37/$B$83)</f>
        <v>2.5831875903318759</v>
      </c>
      <c r="C91" s="75">
        <f t="shared" si="49"/>
        <v>-1.7221250602212506</v>
      </c>
      <c r="D91" s="24">
        <f t="shared" ref="D91" si="50">(B91+C91)</f>
        <v>0.86106253011062539</v>
      </c>
      <c r="H91" s="24">
        <f>(E37*F37/G37*F$7/F$9)</f>
        <v>1</v>
      </c>
      <c r="I91" s="22">
        <f t="shared" ref="I91" si="51">(D91*H91)</f>
        <v>0.86106253011062539</v>
      </c>
      <c r="J91" s="24">
        <f>IF(I$32&lt;=1+I$131,I91,L91+J$33*(I91-L91))</f>
        <v>2.6409084840236088</v>
      </c>
      <c r="K91" s="22">
        <f t="shared" ref="K91" si="52">(B91)</f>
        <v>2.5831875903318759</v>
      </c>
      <c r="L91" s="22">
        <f t="shared" ref="L91" si="53">(K91*H91)</f>
        <v>2.5831875903318759</v>
      </c>
      <c r="M91" s="230">
        <f t="shared" si="48"/>
        <v>2.6409084840236088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4">IF(A38="","",A38)</f>
        <v>Goat sales - local: no. sold</v>
      </c>
      <c r="B92" s="75">
        <f t="shared" si="49"/>
        <v>0.25831875903318757</v>
      </c>
      <c r="C92" s="75">
        <f t="shared" si="49"/>
        <v>7.380535972376788E-2</v>
      </c>
      <c r="D92" s="24">
        <f t="shared" ref="D92:D118" si="55">(B92+C92)</f>
        <v>0.33212411875695547</v>
      </c>
      <c r="H92" s="24">
        <f t="shared" ref="H92:H118" si="56">(E38*F38/G38*F$7/F$9)</f>
        <v>1</v>
      </c>
      <c r="I92" s="22">
        <f t="shared" ref="I92:I118" si="57">(D92*H92)</f>
        <v>0.33212411875695547</v>
      </c>
      <c r="J92" s="24">
        <f t="shared" ref="J92:J118" si="58">IF(I$32&lt;=1+I$131,I92,L92+J$33*(I92-L92))</f>
        <v>0.25584500644639901</v>
      </c>
      <c r="K92" s="22">
        <f t="shared" ref="K92:K118" si="59">(B92)</f>
        <v>0.25831875903318757</v>
      </c>
      <c r="L92" s="22">
        <f t="shared" ref="L92:L118" si="60">(K92*H92)</f>
        <v>0.25831875903318757</v>
      </c>
      <c r="M92" s="230">
        <f t="shared" ref="M92:M118" si="61">(J92)</f>
        <v>0.25584500644639901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4"/>
        <v>Chicken sales: no. sold</v>
      </c>
      <c r="B93" s="75">
        <f t="shared" si="49"/>
        <v>1.8082313132323131E-2</v>
      </c>
      <c r="C93" s="75">
        <f t="shared" si="49"/>
        <v>0</v>
      </c>
      <c r="D93" s="24">
        <f t="shared" si="55"/>
        <v>1.8082313132323131E-2</v>
      </c>
      <c r="H93" s="24">
        <f t="shared" si="56"/>
        <v>1</v>
      </c>
      <c r="I93" s="22">
        <f t="shared" si="57"/>
        <v>1.8082313132323131E-2</v>
      </c>
      <c r="J93" s="24">
        <f t="shared" si="58"/>
        <v>1.8082313132323131E-2</v>
      </c>
      <c r="K93" s="22">
        <f t="shared" si="59"/>
        <v>1.8082313132323131E-2</v>
      </c>
      <c r="L93" s="22">
        <f t="shared" si="60"/>
        <v>1.8082313132323131E-2</v>
      </c>
      <c r="M93" s="230">
        <f t="shared" si="61"/>
        <v>1.8082313132323131E-2</v>
      </c>
      <c r="N93" s="232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4"/>
        <v>Maize: kg produced</v>
      </c>
      <c r="B94" s="75">
        <f t="shared" si="49"/>
        <v>0.10111334282156201</v>
      </c>
      <c r="C94" s="75">
        <f t="shared" si="49"/>
        <v>-0.10111334282156201</v>
      </c>
      <c r="D94" s="24">
        <f t="shared" si="55"/>
        <v>0</v>
      </c>
      <c r="H94" s="24">
        <f t="shared" si="56"/>
        <v>1</v>
      </c>
      <c r="I94" s="22">
        <f t="shared" si="57"/>
        <v>0</v>
      </c>
      <c r="J94" s="24">
        <f t="shared" si="58"/>
        <v>0.10450238386546233</v>
      </c>
      <c r="K94" s="22">
        <f t="shared" si="59"/>
        <v>0.10111334282156201</v>
      </c>
      <c r="L94" s="22">
        <f t="shared" si="60"/>
        <v>0.10111334282156201</v>
      </c>
      <c r="M94" s="230">
        <f t="shared" si="61"/>
        <v>0.10450238386546233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4"/>
        <v>Sorghum: kg produced</v>
      </c>
      <c r="B95" s="75">
        <f t="shared" si="49"/>
        <v>4.9203573149178587E-2</v>
      </c>
      <c r="C95" s="75">
        <f t="shared" si="49"/>
        <v>-4.9203573149178587E-2</v>
      </c>
      <c r="D95" s="24">
        <f t="shared" si="55"/>
        <v>0</v>
      </c>
      <c r="H95" s="24">
        <f t="shared" si="56"/>
        <v>1</v>
      </c>
      <c r="I95" s="22">
        <f t="shared" si="57"/>
        <v>0</v>
      </c>
      <c r="J95" s="24">
        <f t="shared" si="58"/>
        <v>5.0852741540370956E-2</v>
      </c>
      <c r="K95" s="22">
        <f t="shared" si="59"/>
        <v>4.9203573149178587E-2</v>
      </c>
      <c r="L95" s="22">
        <f t="shared" si="60"/>
        <v>4.9203573149178587E-2</v>
      </c>
      <c r="M95" s="230">
        <f t="shared" si="61"/>
        <v>5.0852741540370956E-2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4"/>
        <v>Beans: kg produced</v>
      </c>
      <c r="B96" s="75">
        <f t="shared" si="49"/>
        <v>0.12915937951659379</v>
      </c>
      <c r="C96" s="75">
        <f t="shared" si="49"/>
        <v>0</v>
      </c>
      <c r="D96" s="24">
        <f t="shared" si="55"/>
        <v>0.12915937951659379</v>
      </c>
      <c r="H96" s="24">
        <f t="shared" si="56"/>
        <v>1</v>
      </c>
      <c r="I96" s="22">
        <f t="shared" si="57"/>
        <v>0.12915937951659379</v>
      </c>
      <c r="J96" s="24">
        <f t="shared" si="58"/>
        <v>0.12915937951659379</v>
      </c>
      <c r="K96" s="22">
        <f t="shared" si="59"/>
        <v>0.12915937951659379</v>
      </c>
      <c r="L96" s="22">
        <f t="shared" si="60"/>
        <v>0.12915937951659379</v>
      </c>
      <c r="M96" s="230">
        <f t="shared" si="61"/>
        <v>0.12915937951659379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4"/>
        <v>Potato: no. local meas</v>
      </c>
      <c r="B97" s="75">
        <f t="shared" si="49"/>
        <v>6.8885002408850024E-2</v>
      </c>
      <c r="C97" s="75">
        <f t="shared" si="49"/>
        <v>-6.8885002408850024E-2</v>
      </c>
      <c r="D97" s="24">
        <f t="shared" si="55"/>
        <v>0</v>
      </c>
      <c r="H97" s="24">
        <f t="shared" si="56"/>
        <v>1</v>
      </c>
      <c r="I97" s="22">
        <f t="shared" si="57"/>
        <v>0</v>
      </c>
      <c r="J97" s="24">
        <f t="shared" si="58"/>
        <v>7.1193838156519348E-2</v>
      </c>
      <c r="K97" s="22">
        <f t="shared" si="59"/>
        <v>6.8885002408850024E-2</v>
      </c>
      <c r="L97" s="22">
        <f t="shared" si="60"/>
        <v>6.8885002408850024E-2</v>
      </c>
      <c r="M97" s="230">
        <f t="shared" si="61"/>
        <v>7.1193838156519348E-2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4"/>
        <v>Sweet Potatoes: no. local meas</v>
      </c>
      <c r="B98" s="75">
        <f t="shared" si="49"/>
        <v>9.2256699654709853E-2</v>
      </c>
      <c r="C98" s="75">
        <f t="shared" si="49"/>
        <v>-9.2256699654709853E-2</v>
      </c>
      <c r="D98" s="24">
        <f t="shared" si="55"/>
        <v>0</v>
      </c>
      <c r="H98" s="24">
        <f t="shared" si="56"/>
        <v>1</v>
      </c>
      <c r="I98" s="22">
        <f t="shared" si="57"/>
        <v>0</v>
      </c>
      <c r="J98" s="24">
        <f t="shared" si="58"/>
        <v>9.5348890388195551E-2</v>
      </c>
      <c r="K98" s="22">
        <f t="shared" si="59"/>
        <v>9.2256699654709853E-2</v>
      </c>
      <c r="L98" s="22">
        <f t="shared" si="60"/>
        <v>9.2256699654709853E-2</v>
      </c>
      <c r="M98" s="230">
        <f t="shared" si="61"/>
        <v>9.5348890388195551E-2</v>
      </c>
      <c r="N98" s="232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4"/>
        <v>Groundnuts (dry): no. local meas</v>
      </c>
      <c r="B99" s="75">
        <f t="shared" si="49"/>
        <v>0.21526563252765632</v>
      </c>
      <c r="C99" s="75">
        <f t="shared" si="49"/>
        <v>-0.21526563252765632</v>
      </c>
      <c r="D99" s="24">
        <f t="shared" si="55"/>
        <v>0</v>
      </c>
      <c r="H99" s="24">
        <f t="shared" si="56"/>
        <v>1</v>
      </c>
      <c r="I99" s="22">
        <f t="shared" si="57"/>
        <v>0</v>
      </c>
      <c r="J99" s="24">
        <f t="shared" si="58"/>
        <v>0.22248074423912295</v>
      </c>
      <c r="K99" s="22">
        <f t="shared" si="59"/>
        <v>0.21526563252765632</v>
      </c>
      <c r="L99" s="22">
        <f t="shared" si="60"/>
        <v>0.21526563252765632</v>
      </c>
      <c r="M99" s="230">
        <f t="shared" si="61"/>
        <v>0.22248074423912295</v>
      </c>
      <c r="N99" s="232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4"/>
        <v>Other crop: type (green vegetables)Cabbage</v>
      </c>
      <c r="B100" s="75">
        <f t="shared" si="49"/>
        <v>3.0752233218236617E-2</v>
      </c>
      <c r="C100" s="75">
        <f t="shared" si="49"/>
        <v>-3.0752233218236617E-2</v>
      </c>
      <c r="D100" s="24">
        <f t="shared" si="55"/>
        <v>0</v>
      </c>
      <c r="H100" s="24">
        <f t="shared" si="56"/>
        <v>1</v>
      </c>
      <c r="I100" s="22">
        <f t="shared" si="57"/>
        <v>0</v>
      </c>
      <c r="J100" s="24">
        <f t="shared" si="58"/>
        <v>3.178296346273185E-2</v>
      </c>
      <c r="K100" s="22">
        <f t="shared" si="59"/>
        <v>3.0752233218236617E-2</v>
      </c>
      <c r="L100" s="22">
        <f t="shared" si="60"/>
        <v>3.0752233218236617E-2</v>
      </c>
      <c r="M100" s="230">
        <f t="shared" si="61"/>
        <v>3.178296346273185E-2</v>
      </c>
      <c r="N100" s="232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4"/>
        <v>Other crop: pumpkin</v>
      </c>
      <c r="B101" s="75">
        <f t="shared" si="49"/>
        <v>3.4442501204425012E-2</v>
      </c>
      <c r="C101" s="75">
        <f t="shared" si="49"/>
        <v>-3.4442501204425012E-2</v>
      </c>
      <c r="D101" s="24">
        <f t="shared" si="55"/>
        <v>0</v>
      </c>
      <c r="H101" s="24">
        <f t="shared" si="56"/>
        <v>1</v>
      </c>
      <c r="I101" s="22">
        <f t="shared" si="57"/>
        <v>0</v>
      </c>
      <c r="J101" s="24">
        <f t="shared" si="58"/>
        <v>3.5596919078259674E-2</v>
      </c>
      <c r="K101" s="22">
        <f t="shared" si="59"/>
        <v>3.4442501204425012E-2</v>
      </c>
      <c r="L101" s="22">
        <f t="shared" si="60"/>
        <v>3.4442501204425012E-2</v>
      </c>
      <c r="M101" s="230">
        <f t="shared" si="61"/>
        <v>3.5596919078259674E-2</v>
      </c>
      <c r="N101" s="232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4"/>
        <v>Spinach: no produced</v>
      </c>
      <c r="B102" s="75">
        <f t="shared" si="49"/>
        <v>1.2300893287294647E-2</v>
      </c>
      <c r="C102" s="75">
        <f t="shared" si="49"/>
        <v>0</v>
      </c>
      <c r="D102" s="24">
        <f t="shared" si="55"/>
        <v>1.2300893287294647E-2</v>
      </c>
      <c r="H102" s="24">
        <f t="shared" si="56"/>
        <v>1</v>
      </c>
      <c r="I102" s="22">
        <f t="shared" si="57"/>
        <v>1.2300893287294647E-2</v>
      </c>
      <c r="J102" s="24">
        <f t="shared" si="58"/>
        <v>1.2300893287294647E-2</v>
      </c>
      <c r="K102" s="22">
        <f t="shared" si="59"/>
        <v>1.2300893287294647E-2</v>
      </c>
      <c r="L102" s="22">
        <f t="shared" si="60"/>
        <v>1.2300893287294647E-2</v>
      </c>
      <c r="M102" s="230">
        <f t="shared" si="61"/>
        <v>1.2300893287294647E-2</v>
      </c>
      <c r="N102" s="232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4"/>
        <v>Other cashcrop: kg produced (Tomato)</v>
      </c>
      <c r="B103" s="75">
        <f t="shared" si="49"/>
        <v>1.0824786092819288E-2</v>
      </c>
      <c r="C103" s="75">
        <f t="shared" si="49"/>
        <v>0</v>
      </c>
      <c r="D103" s="24">
        <f t="shared" si="55"/>
        <v>1.0824786092819288E-2</v>
      </c>
      <c r="H103" s="24">
        <f t="shared" si="56"/>
        <v>1</v>
      </c>
      <c r="I103" s="22">
        <f t="shared" si="57"/>
        <v>1.0824786092819288E-2</v>
      </c>
      <c r="J103" s="24">
        <f t="shared" si="58"/>
        <v>1.0824786092819288E-2</v>
      </c>
      <c r="K103" s="22">
        <f t="shared" si="59"/>
        <v>1.0824786092819288E-2</v>
      </c>
      <c r="L103" s="22">
        <f t="shared" si="60"/>
        <v>1.0824786092819288E-2</v>
      </c>
      <c r="M103" s="230">
        <f t="shared" si="61"/>
        <v>1.0824786092819288E-2</v>
      </c>
      <c r="N103" s="232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4"/>
        <v>Other cashcrop: kg produced (Onions)</v>
      </c>
      <c r="B104" s="75">
        <f t="shared" si="49"/>
        <v>1.7221250602212506E-2</v>
      </c>
      <c r="C104" s="75">
        <f t="shared" si="49"/>
        <v>0</v>
      </c>
      <c r="D104" s="24">
        <f t="shared" si="55"/>
        <v>1.7221250602212506E-2</v>
      </c>
      <c r="H104" s="24">
        <f t="shared" si="56"/>
        <v>1</v>
      </c>
      <c r="I104" s="22">
        <f t="shared" si="57"/>
        <v>1.7221250602212506E-2</v>
      </c>
      <c r="J104" s="24">
        <f t="shared" si="58"/>
        <v>1.7221250602212506E-2</v>
      </c>
      <c r="K104" s="22">
        <f t="shared" si="59"/>
        <v>1.7221250602212506E-2</v>
      </c>
      <c r="L104" s="22">
        <f t="shared" si="60"/>
        <v>1.7221250602212506E-2</v>
      </c>
      <c r="M104" s="230">
        <f t="shared" si="61"/>
        <v>1.7221250602212506E-2</v>
      </c>
      <c r="N104" s="232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4"/>
        <v>Other cashcrop: kg produced (Amadumbe)</v>
      </c>
      <c r="B105" s="75">
        <f t="shared" si="49"/>
        <v>0</v>
      </c>
      <c r="C105" s="75">
        <f t="shared" si="49"/>
        <v>0</v>
      </c>
      <c r="D105" s="24">
        <f t="shared" si="55"/>
        <v>0</v>
      </c>
      <c r="H105" s="24">
        <f t="shared" si="56"/>
        <v>1</v>
      </c>
      <c r="I105" s="22">
        <f t="shared" si="57"/>
        <v>0</v>
      </c>
      <c r="J105" s="24">
        <f t="shared" si="58"/>
        <v>0</v>
      </c>
      <c r="K105" s="22">
        <f t="shared" si="59"/>
        <v>0</v>
      </c>
      <c r="L105" s="22">
        <f t="shared" si="60"/>
        <v>0</v>
      </c>
      <c r="M105" s="230">
        <f t="shared" si="61"/>
        <v>0</v>
      </c>
      <c r="N105" s="232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4"/>
        <v>Sugercane: MT sold</v>
      </c>
      <c r="B106" s="75">
        <f t="shared" si="49"/>
        <v>0</v>
      </c>
      <c r="C106" s="75">
        <f t="shared" si="49"/>
        <v>0</v>
      </c>
      <c r="D106" s="24">
        <f t="shared" si="55"/>
        <v>0</v>
      </c>
      <c r="H106" s="24">
        <f t="shared" si="56"/>
        <v>1</v>
      </c>
      <c r="I106" s="22">
        <f t="shared" si="57"/>
        <v>0</v>
      </c>
      <c r="J106" s="24">
        <f t="shared" si="58"/>
        <v>0</v>
      </c>
      <c r="K106" s="22">
        <f t="shared" si="59"/>
        <v>0</v>
      </c>
      <c r="L106" s="22">
        <f t="shared" si="60"/>
        <v>0</v>
      </c>
      <c r="M106" s="230">
        <f t="shared" si="61"/>
        <v>0</v>
      </c>
      <c r="N106" s="232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4"/>
        <v>WILD FOODS -- see worksheet Data 3</v>
      </c>
      <c r="B107" s="75">
        <f t="shared" si="49"/>
        <v>0</v>
      </c>
      <c r="C107" s="75">
        <f t="shared" si="49"/>
        <v>0</v>
      </c>
      <c r="D107" s="24">
        <f t="shared" si="55"/>
        <v>0</v>
      </c>
      <c r="H107" s="24">
        <f t="shared" si="56"/>
        <v>1</v>
      </c>
      <c r="I107" s="22">
        <f t="shared" si="57"/>
        <v>0</v>
      </c>
      <c r="J107" s="24">
        <f t="shared" si="58"/>
        <v>0</v>
      </c>
      <c r="K107" s="22">
        <f t="shared" si="59"/>
        <v>0</v>
      </c>
      <c r="L107" s="22">
        <f t="shared" si="60"/>
        <v>0</v>
      </c>
      <c r="M107" s="230">
        <f t="shared" si="61"/>
        <v>0</v>
      </c>
      <c r="N107" s="232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>Agricultural cash income -- see Data2</v>
      </c>
      <c r="B108" s="75">
        <f t="shared" si="49"/>
        <v>0</v>
      </c>
      <c r="C108" s="75">
        <f t="shared" si="49"/>
        <v>0</v>
      </c>
      <c r="D108" s="24">
        <f t="shared" si="55"/>
        <v>0</v>
      </c>
      <c r="H108" s="24">
        <f t="shared" si="56"/>
        <v>1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30">
        <f t="shared" si="61"/>
        <v>0</v>
      </c>
      <c r="N108" s="232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>Construction cash income -- see Data2</v>
      </c>
      <c r="B109" s="75">
        <f t="shared" si="49"/>
        <v>0</v>
      </c>
      <c r="C109" s="75">
        <f t="shared" si="49"/>
        <v>0</v>
      </c>
      <c r="D109" s="24">
        <f t="shared" si="55"/>
        <v>0</v>
      </c>
      <c r="H109" s="24">
        <f t="shared" si="56"/>
        <v>1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30">
        <f t="shared" si="61"/>
        <v>0</v>
      </c>
      <c r="N109" s="232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>Domestic work cash income -- see Data2</v>
      </c>
      <c r="B110" s="75">
        <f t="shared" si="49"/>
        <v>0</v>
      </c>
      <c r="C110" s="75">
        <f t="shared" si="49"/>
        <v>0</v>
      </c>
      <c r="D110" s="24">
        <f t="shared" si="55"/>
        <v>0</v>
      </c>
      <c r="H110" s="24">
        <f t="shared" si="56"/>
        <v>1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30">
        <f t="shared" si="61"/>
        <v>0</v>
      </c>
      <c r="N110" s="232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>Formal Employment (conservancies, etc.)</v>
      </c>
      <c r="B111" s="75">
        <f t="shared" si="49"/>
        <v>12.54691115304054</v>
      </c>
      <c r="C111" s="75">
        <f t="shared" si="49"/>
        <v>0</v>
      </c>
      <c r="D111" s="24">
        <f t="shared" si="55"/>
        <v>12.54691115304054</v>
      </c>
      <c r="H111" s="24">
        <f t="shared" si="56"/>
        <v>1</v>
      </c>
      <c r="I111" s="22">
        <f t="shared" si="57"/>
        <v>12.54691115304054</v>
      </c>
      <c r="J111" s="24">
        <f t="shared" si="58"/>
        <v>12.54691115304054</v>
      </c>
      <c r="K111" s="22">
        <f t="shared" si="59"/>
        <v>12.54691115304054</v>
      </c>
      <c r="L111" s="22">
        <f t="shared" si="60"/>
        <v>12.54691115304054</v>
      </c>
      <c r="M111" s="230">
        <f t="shared" si="61"/>
        <v>12.54691115304054</v>
      </c>
      <c r="N111" s="232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>Self-employment -- see Data2</v>
      </c>
      <c r="B112" s="75">
        <f t="shared" si="49"/>
        <v>0</v>
      </c>
      <c r="C112" s="75">
        <f t="shared" si="49"/>
        <v>0</v>
      </c>
      <c r="D112" s="24">
        <f t="shared" si="55"/>
        <v>0</v>
      </c>
      <c r="H112" s="24">
        <f t="shared" si="56"/>
        <v>1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30">
        <f t="shared" si="61"/>
        <v>0</v>
      </c>
      <c r="N112" s="232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>Small business -- see Data2</v>
      </c>
      <c r="B113" s="75">
        <f t="shared" si="49"/>
        <v>0</v>
      </c>
      <c r="C113" s="75">
        <f t="shared" si="49"/>
        <v>0</v>
      </c>
      <c r="D113" s="24">
        <f t="shared" si="55"/>
        <v>0</v>
      </c>
      <c r="H113" s="24">
        <f t="shared" si="56"/>
        <v>1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30">
        <f t="shared" si="61"/>
        <v>0</v>
      </c>
      <c r="N113" s="232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>Social development -- see Data2</v>
      </c>
      <c r="B114" s="75">
        <f t="shared" si="49"/>
        <v>0.91518646057472175</v>
      </c>
      <c r="C114" s="75">
        <f t="shared" si="49"/>
        <v>0</v>
      </c>
      <c r="D114" s="24">
        <f t="shared" si="55"/>
        <v>0.91518646057472175</v>
      </c>
      <c r="H114" s="24">
        <f t="shared" si="56"/>
        <v>1</v>
      </c>
      <c r="I114" s="22">
        <f t="shared" si="57"/>
        <v>0.91518646057472175</v>
      </c>
      <c r="J114" s="24">
        <f t="shared" si="58"/>
        <v>0.91518646057472175</v>
      </c>
      <c r="K114" s="22">
        <f t="shared" si="59"/>
        <v>0.91518646057472175</v>
      </c>
      <c r="L114" s="22">
        <f t="shared" si="60"/>
        <v>0.91518646057472175</v>
      </c>
      <c r="M114" s="230">
        <f t="shared" si="61"/>
        <v>0.91518646057472175</v>
      </c>
      <c r="N114" s="232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>Remittances: no. times per year</v>
      </c>
      <c r="B115" s="75">
        <f t="shared" si="49"/>
        <v>0</v>
      </c>
      <c r="C115" s="75">
        <f t="shared" si="49"/>
        <v>0</v>
      </c>
      <c r="D115" s="24">
        <f t="shared" si="55"/>
        <v>0</v>
      </c>
      <c r="H115" s="24">
        <f t="shared" si="56"/>
        <v>1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30">
        <f t="shared" si="61"/>
        <v>0</v>
      </c>
      <c r="N115" s="232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9"/>
        <v>0</v>
      </c>
      <c r="C116" s="75">
        <f t="shared" si="49"/>
        <v>0</v>
      </c>
      <c r="D116" s="24">
        <f t="shared" si="55"/>
        <v>0</v>
      </c>
      <c r="H116" s="24">
        <f t="shared" si="56"/>
        <v>1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30">
        <f t="shared" si="61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9"/>
        <v>0</v>
      </c>
      <c r="C117" s="75">
        <f t="shared" si="49"/>
        <v>0</v>
      </c>
      <c r="D117" s="24">
        <f t="shared" si="55"/>
        <v>0</v>
      </c>
      <c r="H117" s="24">
        <f t="shared" si="56"/>
        <v>1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30">
        <f t="shared" si="61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9"/>
        <v>0</v>
      </c>
      <c r="C118" s="75">
        <f t="shared" si="49"/>
        <v>0</v>
      </c>
      <c r="D118" s="24">
        <f t="shared" si="55"/>
        <v>0</v>
      </c>
      <c r="H118" s="24">
        <f t="shared" si="56"/>
        <v>1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30">
        <f t="shared" si="61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17.083111570596188</v>
      </c>
      <c r="C119" s="22">
        <f>SUM(C91:C118)</f>
        <v>-2.2402386854821015</v>
      </c>
      <c r="D119" s="24">
        <f>SUM(D91:D118)</f>
        <v>14.842872885114085</v>
      </c>
      <c r="E119" s="22"/>
      <c r="F119" s="2"/>
      <c r="G119" s="2"/>
      <c r="H119" s="31"/>
      <c r="I119" s="22">
        <f>SUM(I91:I118)</f>
        <v>14.842872885114085</v>
      </c>
      <c r="J119" s="24">
        <f>SUM(J91:J118)</f>
        <v>17.158198207447178</v>
      </c>
      <c r="K119" s="22">
        <f>SUM(K91:K118)</f>
        <v>17.083111570596188</v>
      </c>
      <c r="L119" s="22">
        <f>SUM(L91:L118)</f>
        <v>17.083111570596188</v>
      </c>
      <c r="M119" s="57">
        <f t="shared" si="48"/>
        <v>17.158198207447178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1.2441592364998042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1.2441592364998042</v>
      </c>
      <c r="J124" s="240">
        <f>IF(SUMPRODUCT($B$124:$B124,$H$124:$H124)&lt;J$119,($B124*$H124),J$119)</f>
        <v>1.2441592364998042</v>
      </c>
      <c r="K124" s="22">
        <f>(B124)</f>
        <v>1.2441592364998042</v>
      </c>
      <c r="L124" s="29">
        <f>IF(SUMPRODUCT($B$124:$B124,$H$124:$H124)&lt;L$119,($B124*$H124),L$119)</f>
        <v>1.2441592364998042</v>
      </c>
      <c r="M124" s="57">
        <f t="shared" si="62"/>
        <v>1.2441592364998042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1.5045632609466326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1.5045632609466326</v>
      </c>
      <c r="J125" s="240">
        <f>IF(SUMPRODUCT($B$124:$B125,$H$124:$H125)&lt;J$119,($B125*$H125),IF(SUMPRODUCT($B$124:$B124,$H$124:$H124)&lt;J$119,J$119-SUMPRODUCT($B$124:$B124,$H$124:$H124),0))</f>
        <v>1.5045632609466326</v>
      </c>
      <c r="K125" s="22">
        <f t="shared" ref="K125:K126" si="63">(B125)</f>
        <v>1.5045632609466326</v>
      </c>
      <c r="L125" s="29">
        <f>IF(SUMPRODUCT($B$124:$B125,$H$124:$H125)&lt;L$119,($B125*$H125),IF(SUMPRODUCT($B$124:$B124,$H$124:$H124)&lt;L$119,L$119-SUMPRODUCT($B$124:$B124,$H$124:$H124),0))</f>
        <v>1.5045632609466326</v>
      </c>
      <c r="M125" s="57">
        <f t="shared" ref="M125:M126" si="64">(J125)</f>
        <v>1.5045632609466326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2.9861648544236483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2.9861648544236483</v>
      </c>
      <c r="K126" s="22">
        <f t="shared" si="63"/>
        <v>2.9861648544236483</v>
      </c>
      <c r="L126" s="29">
        <f>IF(SUMPRODUCT($B$124:$B126,$H$124:$H126)&lt;(L$119-L$128),($B126*$H126),IF(SUMPRODUCT($B$124:$B125,$H$124:$H125)&lt;(L$119-L$128),L$119-L$128-SUMPRODUCT($B$124:$B125,$H$124:$H125),0))</f>
        <v>2.9861648544236483</v>
      </c>
      <c r="M126" s="57">
        <f t="shared" si="64"/>
        <v>2.9861648544236483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1.3100451350968798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1.3100451350968798</v>
      </c>
      <c r="K127" s="22">
        <f>(B127)</f>
        <v>1.3100451350968798</v>
      </c>
      <c r="L127" s="29">
        <f>IF(SUMPRODUCT($B$124:$B127,$H$124:$H127)&lt;(L$119-L$128),($B127*$H127),IF(SUMPRODUCT($B$124:$B126,$H$124:$H126)&lt;(L$119-L128),L$119-L$128-SUMPRODUCT($B$124:$B126,$H$124:$H126),0))</f>
        <v>1.3100451350968798</v>
      </c>
      <c r="M127" s="57">
        <f t="shared" si="62"/>
        <v>1.3100451350968798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0.27648819782956768</v>
      </c>
      <c r="C128" s="2"/>
      <c r="D128" s="31"/>
      <c r="E128" s="2"/>
      <c r="F128" s="2"/>
      <c r="G128" s="2"/>
      <c r="H128" s="24"/>
      <c r="I128" s="29">
        <f>(I30)</f>
        <v>13.598713648614281</v>
      </c>
      <c r="J128" s="231">
        <f>(J30)</f>
        <v>0.29143892288741102</v>
      </c>
      <c r="K128" s="22">
        <f>(B128)</f>
        <v>0.27648819782956768</v>
      </c>
      <c r="L128" s="22">
        <f>IF(L124=L119,0,(L119-L124)/(B119-B124)*K128)</f>
        <v>0.27648819782956768</v>
      </c>
      <c r="M128" s="57">
        <f t="shared" si="62"/>
        <v>0.29143892288741102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9.7616908857996538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9.8218267975928022</v>
      </c>
      <c r="K129" s="29">
        <f>(B129)</f>
        <v>9.7616908857996538</v>
      </c>
      <c r="L129" s="60">
        <f>IF(SUM(L124:L128)&gt;L130,0,L130-SUM(L124:L128))</f>
        <v>9.7616908857996556</v>
      </c>
      <c r="M129" s="57">
        <f t="shared" si="62"/>
        <v>9.8218267975928022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17.083111570596188</v>
      </c>
      <c r="C130" s="2"/>
      <c r="D130" s="31"/>
      <c r="E130" s="2"/>
      <c r="F130" s="2"/>
      <c r="G130" s="2"/>
      <c r="H130" s="24"/>
      <c r="I130" s="29">
        <f>(I119)</f>
        <v>14.842872885114085</v>
      </c>
      <c r="J130" s="231">
        <f>(J119)</f>
        <v>17.158198207447178</v>
      </c>
      <c r="K130" s="22">
        <f>(B130)</f>
        <v>17.083111570596188</v>
      </c>
      <c r="L130" s="22">
        <f>(L119)</f>
        <v>17.083111570596188</v>
      </c>
      <c r="M130" s="57">
        <f t="shared" si="62"/>
        <v>17.158198207447178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1.5045632609466306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1" priority="241" operator="equal">
      <formula>16</formula>
    </cfRule>
    <cfRule type="cellIs" dxfId="270" priority="242" operator="equal">
      <formula>15</formula>
    </cfRule>
    <cfRule type="cellIs" dxfId="269" priority="243" operator="equal">
      <formula>14</formula>
    </cfRule>
    <cfRule type="cellIs" dxfId="268" priority="244" operator="equal">
      <formula>13</formula>
    </cfRule>
    <cfRule type="cellIs" dxfId="267" priority="245" operator="equal">
      <formula>12</formula>
    </cfRule>
    <cfRule type="cellIs" dxfId="266" priority="246" operator="equal">
      <formula>11</formula>
    </cfRule>
    <cfRule type="cellIs" dxfId="265" priority="247" operator="equal">
      <formula>10</formula>
    </cfRule>
    <cfRule type="cellIs" dxfId="264" priority="248" operator="equal">
      <formula>9</formula>
    </cfRule>
    <cfRule type="cellIs" dxfId="263" priority="249" operator="equal">
      <formula>8</formula>
    </cfRule>
    <cfRule type="cellIs" dxfId="262" priority="250" operator="equal">
      <formula>7</formula>
    </cfRule>
    <cfRule type="cellIs" dxfId="261" priority="251" operator="equal">
      <formula>6</formula>
    </cfRule>
    <cfRule type="cellIs" dxfId="260" priority="252" operator="equal">
      <formula>5</formula>
    </cfRule>
    <cfRule type="cellIs" dxfId="259" priority="253" operator="equal">
      <formula>4</formula>
    </cfRule>
    <cfRule type="cellIs" dxfId="258" priority="254" operator="equal">
      <formula>3</formula>
    </cfRule>
    <cfRule type="cellIs" dxfId="257" priority="255" operator="equal">
      <formula>2</formula>
    </cfRule>
    <cfRule type="cellIs" dxfId="256" priority="256" operator="equal">
      <formula>1</formula>
    </cfRule>
  </conditionalFormatting>
  <conditionalFormatting sqref="N29">
    <cfRule type="cellIs" dxfId="255" priority="225" operator="equal">
      <formula>16</formula>
    </cfRule>
    <cfRule type="cellIs" dxfId="254" priority="226" operator="equal">
      <formula>15</formula>
    </cfRule>
    <cfRule type="cellIs" dxfId="253" priority="227" operator="equal">
      <formula>14</formula>
    </cfRule>
    <cfRule type="cellIs" dxfId="252" priority="228" operator="equal">
      <formula>13</formula>
    </cfRule>
    <cfRule type="cellIs" dxfId="251" priority="229" operator="equal">
      <formula>12</formula>
    </cfRule>
    <cfRule type="cellIs" dxfId="250" priority="230" operator="equal">
      <formula>11</formula>
    </cfRule>
    <cfRule type="cellIs" dxfId="249" priority="231" operator="equal">
      <formula>10</formula>
    </cfRule>
    <cfRule type="cellIs" dxfId="248" priority="232" operator="equal">
      <formula>9</formula>
    </cfRule>
    <cfRule type="cellIs" dxfId="247" priority="233" operator="equal">
      <formula>8</formula>
    </cfRule>
    <cfRule type="cellIs" dxfId="246" priority="234" operator="equal">
      <formula>7</formula>
    </cfRule>
    <cfRule type="cellIs" dxfId="245" priority="235" operator="equal">
      <formula>6</formula>
    </cfRule>
    <cfRule type="cellIs" dxfId="244" priority="236" operator="equal">
      <formula>5</formula>
    </cfRule>
    <cfRule type="cellIs" dxfId="243" priority="237" operator="equal">
      <formula>4</formula>
    </cfRule>
    <cfRule type="cellIs" dxfId="242" priority="238" operator="equal">
      <formula>3</formula>
    </cfRule>
    <cfRule type="cellIs" dxfId="241" priority="239" operator="equal">
      <formula>2</formula>
    </cfRule>
    <cfRule type="cellIs" dxfId="240" priority="240" operator="equal">
      <formula>1</formula>
    </cfRule>
  </conditionalFormatting>
  <conditionalFormatting sqref="N116:N118">
    <cfRule type="cellIs" dxfId="239" priority="177" operator="equal">
      <formula>16</formula>
    </cfRule>
    <cfRule type="cellIs" dxfId="238" priority="178" operator="equal">
      <formula>15</formula>
    </cfRule>
    <cfRule type="cellIs" dxfId="237" priority="179" operator="equal">
      <formula>14</formula>
    </cfRule>
    <cfRule type="cellIs" dxfId="236" priority="180" operator="equal">
      <formula>13</formula>
    </cfRule>
    <cfRule type="cellIs" dxfId="235" priority="181" operator="equal">
      <formula>12</formula>
    </cfRule>
    <cfRule type="cellIs" dxfId="234" priority="182" operator="equal">
      <formula>11</formula>
    </cfRule>
    <cfRule type="cellIs" dxfId="233" priority="183" operator="equal">
      <formula>10</formula>
    </cfRule>
    <cfRule type="cellIs" dxfId="232" priority="184" operator="equal">
      <formula>9</formula>
    </cfRule>
    <cfRule type="cellIs" dxfId="231" priority="185" operator="equal">
      <formula>8</formula>
    </cfRule>
    <cfRule type="cellIs" dxfId="230" priority="186" operator="equal">
      <formula>7</formula>
    </cfRule>
    <cfRule type="cellIs" dxfId="229" priority="187" operator="equal">
      <formula>6</formula>
    </cfRule>
    <cfRule type="cellIs" dxfId="228" priority="188" operator="equal">
      <formula>5</formula>
    </cfRule>
    <cfRule type="cellIs" dxfId="227" priority="189" operator="equal">
      <formula>4</formula>
    </cfRule>
    <cfRule type="cellIs" dxfId="226" priority="190" operator="equal">
      <formula>3</formula>
    </cfRule>
    <cfRule type="cellIs" dxfId="225" priority="191" operator="equal">
      <formula>2</formula>
    </cfRule>
    <cfRule type="cellIs" dxfId="224" priority="192" operator="equal">
      <formula>1</formula>
    </cfRule>
  </conditionalFormatting>
  <conditionalFormatting sqref="N27:N28">
    <cfRule type="cellIs" dxfId="223" priority="161" operator="equal">
      <formula>16</formula>
    </cfRule>
    <cfRule type="cellIs" dxfId="222" priority="162" operator="equal">
      <formula>15</formula>
    </cfRule>
    <cfRule type="cellIs" dxfId="221" priority="163" operator="equal">
      <formula>14</formula>
    </cfRule>
    <cfRule type="cellIs" dxfId="220" priority="164" operator="equal">
      <formula>13</formula>
    </cfRule>
    <cfRule type="cellIs" dxfId="219" priority="165" operator="equal">
      <formula>12</formula>
    </cfRule>
    <cfRule type="cellIs" dxfId="218" priority="166" operator="equal">
      <formula>11</formula>
    </cfRule>
    <cfRule type="cellIs" dxfId="217" priority="167" operator="equal">
      <formula>10</formula>
    </cfRule>
    <cfRule type="cellIs" dxfId="216" priority="168" operator="equal">
      <formula>9</formula>
    </cfRule>
    <cfRule type="cellIs" dxfId="215" priority="169" operator="equal">
      <formula>8</formula>
    </cfRule>
    <cfRule type="cellIs" dxfId="214" priority="170" operator="equal">
      <formula>7</formula>
    </cfRule>
    <cfRule type="cellIs" dxfId="213" priority="171" operator="equal">
      <formula>6</formula>
    </cfRule>
    <cfRule type="cellIs" dxfId="212" priority="172" operator="equal">
      <formula>5</formula>
    </cfRule>
    <cfRule type="cellIs" dxfId="211" priority="173" operator="equal">
      <formula>4</formula>
    </cfRule>
    <cfRule type="cellIs" dxfId="210" priority="174" operator="equal">
      <formula>3</formula>
    </cfRule>
    <cfRule type="cellIs" dxfId="209" priority="175" operator="equal">
      <formula>2</formula>
    </cfRule>
    <cfRule type="cellIs" dxfId="208" priority="176" operator="equal">
      <formula>1</formula>
    </cfRule>
  </conditionalFormatting>
  <conditionalFormatting sqref="N6:N26">
    <cfRule type="cellIs" dxfId="207" priority="65" operator="equal">
      <formula>16</formula>
    </cfRule>
    <cfRule type="cellIs" dxfId="206" priority="66" operator="equal">
      <formula>15</formula>
    </cfRule>
    <cfRule type="cellIs" dxfId="205" priority="67" operator="equal">
      <formula>14</formula>
    </cfRule>
    <cfRule type="cellIs" dxfId="204" priority="68" operator="equal">
      <formula>13</formula>
    </cfRule>
    <cfRule type="cellIs" dxfId="203" priority="69" operator="equal">
      <formula>12</formula>
    </cfRule>
    <cfRule type="cellIs" dxfId="202" priority="70" operator="equal">
      <formula>11</formula>
    </cfRule>
    <cfRule type="cellIs" dxfId="201" priority="71" operator="equal">
      <formula>10</formula>
    </cfRule>
    <cfRule type="cellIs" dxfId="200" priority="72" operator="equal">
      <formula>9</formula>
    </cfRule>
    <cfRule type="cellIs" dxfId="199" priority="73" operator="equal">
      <formula>8</formula>
    </cfRule>
    <cfRule type="cellIs" dxfId="198" priority="74" operator="equal">
      <formula>7</formula>
    </cfRule>
    <cfRule type="cellIs" dxfId="197" priority="75" operator="equal">
      <formula>6</formula>
    </cfRule>
    <cfRule type="cellIs" dxfId="196" priority="76" operator="equal">
      <formula>5</formula>
    </cfRule>
    <cfRule type="cellIs" dxfId="195" priority="77" operator="equal">
      <formula>4</formula>
    </cfRule>
    <cfRule type="cellIs" dxfId="194" priority="78" operator="equal">
      <formula>3</formula>
    </cfRule>
    <cfRule type="cellIs" dxfId="193" priority="79" operator="equal">
      <formula>2</formula>
    </cfRule>
    <cfRule type="cellIs" dxfId="192" priority="80" operator="equal">
      <formula>1</formula>
    </cfRule>
  </conditionalFormatting>
  <conditionalFormatting sqref="N113:N115">
    <cfRule type="cellIs" dxfId="191" priority="49" operator="equal">
      <formula>16</formula>
    </cfRule>
    <cfRule type="cellIs" dxfId="190" priority="50" operator="equal">
      <formula>15</formula>
    </cfRule>
    <cfRule type="cellIs" dxfId="189" priority="51" operator="equal">
      <formula>14</formula>
    </cfRule>
    <cfRule type="cellIs" dxfId="188" priority="52" operator="equal">
      <formula>13</formula>
    </cfRule>
    <cfRule type="cellIs" dxfId="187" priority="53" operator="equal">
      <formula>12</formula>
    </cfRule>
    <cfRule type="cellIs" dxfId="186" priority="54" operator="equal">
      <formula>11</formula>
    </cfRule>
    <cfRule type="cellIs" dxfId="185" priority="55" operator="equal">
      <formula>10</formula>
    </cfRule>
    <cfRule type="cellIs" dxfId="184" priority="56" operator="equal">
      <formula>9</formula>
    </cfRule>
    <cfRule type="cellIs" dxfId="183" priority="57" operator="equal">
      <formula>8</formula>
    </cfRule>
    <cfRule type="cellIs" dxfId="182" priority="58" operator="equal">
      <formula>7</formula>
    </cfRule>
    <cfRule type="cellIs" dxfId="181" priority="59" operator="equal">
      <formula>6</formula>
    </cfRule>
    <cfRule type="cellIs" dxfId="180" priority="60" operator="equal">
      <formula>5</formula>
    </cfRule>
    <cfRule type="cellIs" dxfId="179" priority="61" operator="equal">
      <formula>4</formula>
    </cfRule>
    <cfRule type="cellIs" dxfId="178" priority="62" operator="equal">
      <formula>3</formula>
    </cfRule>
    <cfRule type="cellIs" dxfId="177" priority="63" operator="equal">
      <formula>2</formula>
    </cfRule>
    <cfRule type="cellIs" dxfId="176" priority="64" operator="equal">
      <formula>1</formula>
    </cfRule>
  </conditionalFormatting>
  <conditionalFormatting sqref="N112">
    <cfRule type="cellIs" dxfId="175" priority="33" operator="equal">
      <formula>16</formula>
    </cfRule>
    <cfRule type="cellIs" dxfId="174" priority="34" operator="equal">
      <formula>15</formula>
    </cfRule>
    <cfRule type="cellIs" dxfId="173" priority="35" operator="equal">
      <formula>14</formula>
    </cfRule>
    <cfRule type="cellIs" dxfId="172" priority="36" operator="equal">
      <formula>13</formula>
    </cfRule>
    <cfRule type="cellIs" dxfId="171" priority="37" operator="equal">
      <formula>12</formula>
    </cfRule>
    <cfRule type="cellIs" dxfId="170" priority="38" operator="equal">
      <formula>11</formula>
    </cfRule>
    <cfRule type="cellIs" dxfId="169" priority="39" operator="equal">
      <formula>10</formula>
    </cfRule>
    <cfRule type="cellIs" dxfId="168" priority="40" operator="equal">
      <formula>9</formula>
    </cfRule>
    <cfRule type="cellIs" dxfId="167" priority="41" operator="equal">
      <formula>8</formula>
    </cfRule>
    <cfRule type="cellIs" dxfId="166" priority="42" operator="equal">
      <formula>7</formula>
    </cfRule>
    <cfRule type="cellIs" dxfId="165" priority="43" operator="equal">
      <formula>6</formula>
    </cfRule>
    <cfRule type="cellIs" dxfId="164" priority="44" operator="equal">
      <formula>5</formula>
    </cfRule>
    <cfRule type="cellIs" dxfId="163" priority="45" operator="equal">
      <formula>4</formula>
    </cfRule>
    <cfRule type="cellIs" dxfId="162" priority="46" operator="equal">
      <formula>3</formula>
    </cfRule>
    <cfRule type="cellIs" dxfId="161" priority="47" operator="equal">
      <formula>2</formula>
    </cfRule>
    <cfRule type="cellIs" dxfId="160" priority="48" operator="equal">
      <formula>1</formula>
    </cfRule>
  </conditionalFormatting>
  <conditionalFormatting sqref="N91:N104">
    <cfRule type="cellIs" dxfId="159" priority="17" operator="equal">
      <formula>16</formula>
    </cfRule>
    <cfRule type="cellIs" dxfId="158" priority="18" operator="equal">
      <formula>15</formula>
    </cfRule>
    <cfRule type="cellIs" dxfId="157" priority="19" operator="equal">
      <formula>14</formula>
    </cfRule>
    <cfRule type="cellIs" dxfId="156" priority="20" operator="equal">
      <formula>13</formula>
    </cfRule>
    <cfRule type="cellIs" dxfId="155" priority="21" operator="equal">
      <formula>12</formula>
    </cfRule>
    <cfRule type="cellIs" dxfId="154" priority="22" operator="equal">
      <formula>11</formula>
    </cfRule>
    <cfRule type="cellIs" dxfId="153" priority="23" operator="equal">
      <formula>10</formula>
    </cfRule>
    <cfRule type="cellIs" dxfId="152" priority="24" operator="equal">
      <formula>9</formula>
    </cfRule>
    <cfRule type="cellIs" dxfId="151" priority="25" operator="equal">
      <formula>8</formula>
    </cfRule>
    <cfRule type="cellIs" dxfId="150" priority="26" operator="equal">
      <formula>7</formula>
    </cfRule>
    <cfRule type="cellIs" dxfId="149" priority="27" operator="equal">
      <formula>6</formula>
    </cfRule>
    <cfRule type="cellIs" dxfId="148" priority="28" operator="equal">
      <formula>5</formula>
    </cfRule>
    <cfRule type="cellIs" dxfId="147" priority="29" operator="equal">
      <formula>4</formula>
    </cfRule>
    <cfRule type="cellIs" dxfId="146" priority="30" operator="equal">
      <formula>3</formula>
    </cfRule>
    <cfRule type="cellIs" dxfId="145" priority="31" operator="equal">
      <formula>2</formula>
    </cfRule>
    <cfRule type="cellIs" dxfId="144" priority="32" operator="equal">
      <formula>1</formula>
    </cfRule>
  </conditionalFormatting>
  <conditionalFormatting sqref="N105:N111">
    <cfRule type="cellIs" dxfId="143" priority="1" operator="equal">
      <formula>16</formula>
    </cfRule>
    <cfRule type="cellIs" dxfId="142" priority="2" operator="equal">
      <formula>15</formula>
    </cfRule>
    <cfRule type="cellIs" dxfId="141" priority="3" operator="equal">
      <formula>14</formula>
    </cfRule>
    <cfRule type="cellIs" dxfId="140" priority="4" operator="equal">
      <formula>13</formula>
    </cfRule>
    <cfRule type="cellIs" dxfId="139" priority="5" operator="equal">
      <formula>12</formula>
    </cfRule>
    <cfRule type="cellIs" dxfId="138" priority="6" operator="equal">
      <formula>11</formula>
    </cfRule>
    <cfRule type="cellIs" dxfId="137" priority="7" operator="equal">
      <formula>10</formula>
    </cfRule>
    <cfRule type="cellIs" dxfId="136" priority="8" operator="equal">
      <formula>9</formula>
    </cfRule>
    <cfRule type="cellIs" dxfId="135" priority="9" operator="equal">
      <formula>8</formula>
    </cfRule>
    <cfRule type="cellIs" dxfId="134" priority="10" operator="equal">
      <formula>7</formula>
    </cfRule>
    <cfRule type="cellIs" dxfId="133" priority="11" operator="equal">
      <formula>6</formula>
    </cfRule>
    <cfRule type="cellIs" dxfId="132" priority="12" operator="equal">
      <formula>5</formula>
    </cfRule>
    <cfRule type="cellIs" dxfId="131" priority="13" operator="equal">
      <formula>4</formula>
    </cfRule>
    <cfRule type="cellIs" dxfId="130" priority="14" operator="equal">
      <formula>3</formula>
    </cfRule>
    <cfRule type="cellIs" dxfId="129" priority="15" operator="equal">
      <formula>2</formula>
    </cfRule>
    <cfRule type="cellIs" dxfId="12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0" t="str">
        <f>Poor!Z2</f>
        <v>Q1</v>
      </c>
      <c r="AA2" s="261"/>
      <c r="AB2" s="260" t="str">
        <f>Poor!AB2</f>
        <v>Q2</v>
      </c>
      <c r="AC2" s="261"/>
      <c r="AD2" s="260" t="str">
        <f>Poor!AD2</f>
        <v>Q3</v>
      </c>
      <c r="AE2" s="261"/>
      <c r="AF2" s="260" t="str">
        <f>Poor!AF2</f>
        <v>Q4</v>
      </c>
      <c r="AG2" s="261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7.9265255292652548E-2</v>
      </c>
      <c r="C6" s="102">
        <f>IF([1]Summ!$K1044="",0,[1]Summ!$K1044)</f>
        <v>0</v>
      </c>
      <c r="D6" s="24">
        <f t="shared" ref="D6:D29" si="0">(B6+C6)</f>
        <v>7.9265255292652548E-2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7.9265255292652548E-2</v>
      </c>
      <c r="J6" s="24">
        <f t="shared" ref="J6:J13" si="3">IF(I$32&lt;=1+I$131,I6,B6*H6+J$33*(I6-B6*H6))</f>
        <v>7.9265255292652548E-2</v>
      </c>
      <c r="K6" s="22">
        <f t="shared" ref="K6:K31" si="4">B6</f>
        <v>7.9265255292652548E-2</v>
      </c>
      <c r="L6" s="22">
        <f t="shared" ref="L6:L29" si="5">IF(K6="","",K6*H6)</f>
        <v>7.9265255292652548E-2</v>
      </c>
      <c r="M6" s="177">
        <f t="shared" ref="M6:M31" si="6">J6</f>
        <v>7.9265255292652548E-2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0.31706102117061019</v>
      </c>
      <c r="Z6" s="156">
        <f>Poor!Z6</f>
        <v>0.17</v>
      </c>
      <c r="AA6" s="121">
        <f>$M6*Z6*4</f>
        <v>5.3900373599003737E-2</v>
      </c>
      <c r="AB6" s="156">
        <f>Poor!AB6</f>
        <v>0.17</v>
      </c>
      <c r="AC6" s="121">
        <f t="shared" ref="AC6:AC29" si="7">$M6*AB6*4</f>
        <v>5.3900373599003737E-2</v>
      </c>
      <c r="AD6" s="156">
        <f>Poor!AD6</f>
        <v>0.33</v>
      </c>
      <c r="AE6" s="121">
        <f t="shared" ref="AE6:AE29" si="8">$M6*AD6*4</f>
        <v>0.10463013698630137</v>
      </c>
      <c r="AF6" s="122">
        <f>1-SUM(Z6,AB6,AD6)</f>
        <v>0.32999999999999996</v>
      </c>
      <c r="AG6" s="121">
        <f>$M6*AF6*4</f>
        <v>0.10463013698630134</v>
      </c>
      <c r="AH6" s="123">
        <f>SUM(Z6,AB6,AD6,AF6)</f>
        <v>1</v>
      </c>
      <c r="AI6" s="184">
        <f>SUM(AA6,AC6,AE6,AG6)/4</f>
        <v>7.9265255292652548E-2</v>
      </c>
      <c r="AJ6" s="120">
        <f>(AA6+AC6)/2</f>
        <v>5.3900373599003737E-2</v>
      </c>
      <c r="AK6" s="119">
        <f>(AE6+AG6)/2</f>
        <v>0.10463013698630136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8.2554275633042767E-2</v>
      </c>
      <c r="C7" s="102">
        <f>IF([1]Summ!$K1045="",0,[1]Summ!$K1045)</f>
        <v>0</v>
      </c>
      <c r="D7" s="24">
        <f t="shared" si="0"/>
        <v>8.2554275633042767E-2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8.2554275633042767E-2</v>
      </c>
      <c r="J7" s="24">
        <f t="shared" si="3"/>
        <v>8.2554275633042767E-2</v>
      </c>
      <c r="K7" s="22">
        <f t="shared" si="4"/>
        <v>8.2554275633042767E-2</v>
      </c>
      <c r="L7" s="22">
        <f t="shared" si="5"/>
        <v>8.2554275633042767E-2</v>
      </c>
      <c r="M7" s="177">
        <f t="shared" si="6"/>
        <v>8.2554275633042767E-2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4788.341919476471</v>
      </c>
      <c r="S7" s="225">
        <f>IF($B$81=0,0,(SUMIF($N$6:$N$28,$U7,L$6:L$28)+SUMIF($N$91:$N$118,$U7,L$91:L$118))*$B$83*$H$84*Poor!$B$81/$B$81)</f>
        <v>4788.341919476471</v>
      </c>
      <c r="T7" s="225">
        <f>IF($B$81=0,0,(SUMIF($N$6:$N$28,$U7,M$6:M$28)+SUMIF($N$91:$N$118,$U7,M$91:M$118))*$B$83*$H$84*Poor!$B$81/$B$81)</f>
        <v>4342.4829378826653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0.33021710253217107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0.33021710253217107</v>
      </c>
      <c r="AH7" s="123">
        <f t="shared" ref="AH7:AH30" si="12">SUM(Z7,AB7,AD7,AF7)</f>
        <v>1</v>
      </c>
      <c r="AI7" s="184">
        <f t="shared" ref="AI7:AI30" si="13">SUM(AA7,AC7,AE7,AG7)/4</f>
        <v>8.2554275633042767E-2</v>
      </c>
      <c r="AJ7" s="120">
        <f t="shared" ref="AJ7:AJ31" si="14">(AA7+AC7)/2</f>
        <v>0</v>
      </c>
      <c r="AK7" s="119">
        <f t="shared" ref="AK7:AK31" si="15">(AE7+AG7)/2</f>
        <v>0.16510855126608553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6.5000000000000002E-2</v>
      </c>
      <c r="C8" s="102">
        <f>IF([1]Summ!$K1046="",0,[1]Summ!$K1046)</f>
        <v>0</v>
      </c>
      <c r="D8" s="24">
        <f t="shared" si="0"/>
        <v>6.5000000000000002E-2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6.5000000000000002E-2</v>
      </c>
      <c r="J8" s="24">
        <f t="shared" si="3"/>
        <v>6.5000000000000002E-2</v>
      </c>
      <c r="K8" s="22">
        <f t="shared" si="4"/>
        <v>6.5000000000000002E-2</v>
      </c>
      <c r="L8" s="22">
        <f t="shared" si="5"/>
        <v>6.5000000000000002E-2</v>
      </c>
      <c r="M8" s="227">
        <f t="shared" si="6"/>
        <v>6.5000000000000002E-2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33296</v>
      </c>
      <c r="S8" s="225">
        <f>IF($B$81=0,0,(SUMIF($N$6:$N$28,$U8,L$6:L$28)+SUMIF($N$91:$N$118,$U8,L$91:L$118))*$B$83*$H$84*Poor!$B$81/$B$81)</f>
        <v>33296</v>
      </c>
      <c r="T8" s="225">
        <f>IF($B$81=0,0,(SUMIF($N$6:$N$28,$U8,M$6:M$28)+SUMIF($N$91:$N$118,$U8,M$91:M$118))*$B$83*$H$84*Poor!$B$81/$B$81)</f>
        <v>33820.321948395023</v>
      </c>
      <c r="U8" s="226">
        <v>2</v>
      </c>
      <c r="V8" s="56"/>
      <c r="W8" s="115"/>
      <c r="X8" s="118">
        <f>Poor!X8</f>
        <v>1</v>
      </c>
      <c r="Y8" s="184">
        <f t="shared" si="9"/>
        <v>0.26</v>
      </c>
      <c r="Z8" s="125">
        <f>IF($Y8=0,0,AA8/$Y8)</f>
        <v>0.17769982439182669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4.6201954341874941E-2</v>
      </c>
      <c r="AB8" s="125">
        <f>IF($Y8=0,0,AC8/$Y8)</f>
        <v>4.1047354313863228E-2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1.067231212160444E-2</v>
      </c>
      <c r="AD8" s="125">
        <f>IF($Y8=0,0,AE8/$Y8)</f>
        <v>0.23330921102748911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6.0660394867147173E-2</v>
      </c>
      <c r="AF8" s="122">
        <f t="shared" si="10"/>
        <v>0.54794361026682092</v>
      </c>
      <c r="AG8" s="121">
        <f t="shared" si="11"/>
        <v>0.14246533866937344</v>
      </c>
      <c r="AH8" s="123">
        <f t="shared" si="12"/>
        <v>1</v>
      </c>
      <c r="AI8" s="184">
        <f t="shared" si="13"/>
        <v>6.5000000000000002E-2</v>
      </c>
      <c r="AJ8" s="120">
        <f t="shared" si="14"/>
        <v>2.843713323173969E-2</v>
      </c>
      <c r="AK8" s="119">
        <f t="shared" si="15"/>
        <v>0.1015628667682603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0.17086541095890409</v>
      </c>
      <c r="C9" s="102">
        <f>IF([1]Summ!$K1047="",0,[1]Summ!$K1047)</f>
        <v>1.0514794520547945</v>
      </c>
      <c r="D9" s="24">
        <f t="shared" si="0"/>
        <v>1.2223448630136986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1.2223448630136986</v>
      </c>
      <c r="J9" s="24">
        <f t="shared" si="3"/>
        <v>0.13480564500695441</v>
      </c>
      <c r="K9" s="22">
        <f t="shared" si="4"/>
        <v>0.17086541095890409</v>
      </c>
      <c r="L9" s="22">
        <f t="shared" si="5"/>
        <v>0.17086541095890409</v>
      </c>
      <c r="M9" s="227">
        <f t="shared" si="6"/>
        <v>0.13480564500695441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1503.440461216265</v>
      </c>
      <c r="S9" s="225">
        <f>IF($B$81=0,0,(SUMIF($N$6:$N$28,$U9,L$6:L$28)+SUMIF($N$91:$N$118,$U9,L$91:L$118))*$B$83*$H$84*Poor!$B$81/$B$81)</f>
        <v>1503.440461216265</v>
      </c>
      <c r="T9" s="225">
        <f>IF($B$81=0,0,(SUMIF($N$6:$N$28,$U9,M$6:M$28)+SUMIF($N$91:$N$118,$U9,M$91:M$118))*$B$83*$H$84*Poor!$B$81/$B$81)</f>
        <v>1503.440461216265</v>
      </c>
      <c r="U9" s="226">
        <v>3</v>
      </c>
      <c r="V9" s="56"/>
      <c r="W9" s="115"/>
      <c r="X9" s="118">
        <f>Poor!X9</f>
        <v>1</v>
      </c>
      <c r="Y9" s="184">
        <f t="shared" si="9"/>
        <v>0.53922258002781764</v>
      </c>
      <c r="Z9" s="125">
        <f>IF($Y9=0,0,AA9/$Y9)</f>
        <v>0.17769982439182669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9.5819757779050913E-2</v>
      </c>
      <c r="AB9" s="125">
        <f>IF($Y9=0,0,AC9/$Y9)</f>
        <v>4.1047354313863221E-2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2.2133660296437298E-2</v>
      </c>
      <c r="AD9" s="125">
        <f>IF($Y9=0,0,AE9/$Y9)</f>
        <v>0.23330921102748908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0.12580559471449723</v>
      </c>
      <c r="AF9" s="122">
        <f t="shared" si="10"/>
        <v>0.54794361026682104</v>
      </c>
      <c r="AG9" s="121">
        <f t="shared" si="11"/>
        <v>0.29546356723783224</v>
      </c>
      <c r="AH9" s="123">
        <f t="shared" si="12"/>
        <v>1</v>
      </c>
      <c r="AI9" s="184">
        <f t="shared" si="13"/>
        <v>0.13480564500695441</v>
      </c>
      <c r="AJ9" s="120">
        <f t="shared" si="14"/>
        <v>5.8976709037744102E-2</v>
      </c>
      <c r="AK9" s="119">
        <f t="shared" si="15"/>
        <v>0.21063458097616472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7">
        <f t="shared" si="6"/>
        <v>0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IF($B$81=0,0,(SUMIF($N$6:$N$28,$U10,L$6:L$28)+SUMIF($N$91:$N$118,$U10,L$91:L$118))*$B$83*$H$84*Poor!$B$81/$B$81)</f>
        <v>0</v>
      </c>
      <c r="T10" s="225">
        <f>IF($B$81=0,0,(SUMIF($N$6:$N$28,$U10,M$6:M$28)+SUMIF($N$91:$N$118,$U10,M$91:M$118))*$B$83*$H$84*Poor!$B$81/$B$81)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4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8.8376413449564123E-2</v>
      </c>
      <c r="C11" s="102">
        <f>IF([1]Summ!$K1049="",0,[1]Summ!$K1049)</f>
        <v>0</v>
      </c>
      <c r="D11" s="24">
        <f t="shared" si="0"/>
        <v>8.8376413449564123E-2</v>
      </c>
      <c r="E11" s="75">
        <f>Middle!E11</f>
        <v>1</v>
      </c>
      <c r="H11" s="24">
        <f t="shared" si="1"/>
        <v>1</v>
      </c>
      <c r="I11" s="22">
        <f t="shared" si="2"/>
        <v>8.8376413449564123E-2</v>
      </c>
      <c r="J11" s="24">
        <f t="shared" si="3"/>
        <v>8.8376413449564123E-2</v>
      </c>
      <c r="K11" s="22">
        <f t="shared" si="4"/>
        <v>8.8376413449564123E-2</v>
      </c>
      <c r="L11" s="22">
        <f t="shared" si="5"/>
        <v>8.8376413449564123E-2</v>
      </c>
      <c r="M11" s="227">
        <f t="shared" si="6"/>
        <v>8.8376413449564123E-2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26691.555555555555</v>
      </c>
      <c r="S11" s="225">
        <f>IF($B$81=0,0,(SUMIF($N$6:$N$28,$U11,L$6:L$28)+SUMIF($N$91:$N$118,$U11,L$91:L$118))*$B$83*$H$84*Poor!$B$81/$B$81)</f>
        <v>26691.555555555555</v>
      </c>
      <c r="T11" s="225">
        <f>IF($B$81=0,0,(SUMIF($N$6:$N$28,$U11,M$6:M$28)+SUMIF($N$91:$N$118,$U11,M$91:M$118))*$B$83*$H$84*Poor!$B$81/$B$81)</f>
        <v>26523.894467405986</v>
      </c>
      <c r="U11" s="226">
        <v>5</v>
      </c>
      <c r="V11" s="56"/>
      <c r="W11" s="115"/>
      <c r="X11" s="118">
        <f>Poor!X11</f>
        <v>1</v>
      </c>
      <c r="Y11" s="184">
        <f t="shared" si="9"/>
        <v>0.35350565379825649</v>
      </c>
      <c r="Z11" s="125">
        <f>IF($Y11=0,0,AA11/$Y11)</f>
        <v>0.17769982439182669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6.2817892601468056E-2</v>
      </c>
      <c r="AB11" s="125">
        <f>IF($Y11=0,0,AC11/$Y11)</f>
        <v>4.1047354313863221E-2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1.4510471823410902E-2</v>
      </c>
      <c r="AD11" s="125">
        <f>IF($Y11=0,0,AE11/$Y11)</f>
        <v>0.23330921102748914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8.2476125181427939E-2</v>
      </c>
      <c r="AF11" s="122">
        <f t="shared" si="10"/>
        <v>0.54794361026682092</v>
      </c>
      <c r="AG11" s="121">
        <f t="shared" si="11"/>
        <v>0.19370116419194958</v>
      </c>
      <c r="AH11" s="123">
        <f t="shared" si="12"/>
        <v>1</v>
      </c>
      <c r="AI11" s="184">
        <f t="shared" si="13"/>
        <v>8.8376413449564123E-2</v>
      </c>
      <c r="AJ11" s="120">
        <f t="shared" si="14"/>
        <v>3.8664182212439481E-2</v>
      </c>
      <c r="AK11" s="119">
        <f t="shared" si="15"/>
        <v>0.13808864468668874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Water melon: no. local meas</v>
      </c>
      <c r="B12" s="101">
        <f>IF([1]Summ!$J1050="",0,[1]Summ!$J1050)</f>
        <v>1.332453300124533E-3</v>
      </c>
      <c r="C12" s="102">
        <f>IF([1]Summ!$K1050="",0,[1]Summ!$K1050)</f>
        <v>0</v>
      </c>
      <c r="D12" s="24">
        <f t="shared" si="0"/>
        <v>1.332453300124533E-3</v>
      </c>
      <c r="E12" s="75">
        <f>Middle!E12</f>
        <v>1</v>
      </c>
      <c r="H12" s="24">
        <f t="shared" si="1"/>
        <v>1</v>
      </c>
      <c r="I12" s="22">
        <f t="shared" si="2"/>
        <v>1.332453300124533E-3</v>
      </c>
      <c r="J12" s="24">
        <f t="shared" si="3"/>
        <v>1.332453300124533E-3</v>
      </c>
      <c r="K12" s="22">
        <f t="shared" si="4"/>
        <v>1.332453300124533E-3</v>
      </c>
      <c r="L12" s="22">
        <f t="shared" si="5"/>
        <v>1.332453300124533E-3</v>
      </c>
      <c r="M12" s="227">
        <f t="shared" si="6"/>
        <v>1.332453300124533E-3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IF($B$81=0,0,(SUMIF($N$6:$N$28,$U12,L$6:L$28)+SUMIF($N$91:$N$118,$U12,L$91:L$118))*$B$83*$H$84*Poor!$B$81/$B$81)</f>
        <v>0</v>
      </c>
      <c r="T12" s="225">
        <f>IF($B$81=0,0,(SUMIF($N$6:$N$28,$U12,M$6:M$28)+SUMIF($N$91:$N$118,$U12,M$91:M$118))*$B$83*$H$84*Poor!$B$81/$B$81)</f>
        <v>0</v>
      </c>
      <c r="U12" s="226">
        <v>6</v>
      </c>
      <c r="V12" s="56"/>
      <c r="W12" s="117"/>
      <c r="X12" s="118"/>
      <c r="Y12" s="184">
        <f t="shared" si="9"/>
        <v>5.3298132004981321E-3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3.5709748443337485E-3</v>
      </c>
      <c r="AF12" s="122">
        <f>1-SUM(Z12,AB12,AD12)</f>
        <v>0.32999999999999996</v>
      </c>
      <c r="AG12" s="121">
        <f>$M12*AF12*4</f>
        <v>1.7588383561643833E-3</v>
      </c>
      <c r="AH12" s="123">
        <f t="shared" si="12"/>
        <v>1</v>
      </c>
      <c r="AI12" s="184">
        <f t="shared" si="13"/>
        <v>1.332453300124533E-3</v>
      </c>
      <c r="AJ12" s="120">
        <f t="shared" si="14"/>
        <v>0</v>
      </c>
      <c r="AK12" s="119">
        <f t="shared" si="15"/>
        <v>2.664906600249066E-3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Potato: no. local meas</v>
      </c>
      <c r="B13" s="101">
        <f>IF([1]Summ!$J1051="",0,[1]Summ!$J1051)</f>
        <v>6.3001867995018682E-2</v>
      </c>
      <c r="C13" s="102">
        <f>IF([1]Summ!$K1051="",0,[1]Summ!$K1051)</f>
        <v>9.7761519302615188E-2</v>
      </c>
      <c r="D13" s="24">
        <f t="shared" si="0"/>
        <v>0.16076338729763387</v>
      </c>
      <c r="E13" s="75">
        <f>Middle!E13</f>
        <v>1</v>
      </c>
      <c r="H13" s="24">
        <f t="shared" si="1"/>
        <v>1</v>
      </c>
      <c r="I13" s="22">
        <f t="shared" si="2"/>
        <v>0.16076338729763387</v>
      </c>
      <c r="J13" s="24">
        <f t="shared" si="3"/>
        <v>5.9649203805271292E-2</v>
      </c>
      <c r="K13" s="22">
        <f t="shared" si="4"/>
        <v>6.3001867995018682E-2</v>
      </c>
      <c r="L13" s="22">
        <f t="shared" si="5"/>
        <v>6.3001867995018682E-2</v>
      </c>
      <c r="M13" s="228">
        <f t="shared" si="6"/>
        <v>5.9649203805271292E-2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IF($B$81=0,0,(SUMIF($N$6:$N$28,$U13,L$6:L$28)+SUMIF($N$91:$N$118,$U13,L$91:L$118))*$B$83*$H$84*Poor!$B$81/$B$81)</f>
        <v>0</v>
      </c>
      <c r="T13" s="225">
        <f>IF($B$81=0,0,(SUMIF($N$6:$N$28,$U13,M$6:M$28)+SUMIF($N$91:$N$118,$U13,M$91:M$118))*$B$83*$H$84*Poor!$B$81/$B$81)</f>
        <v>0</v>
      </c>
      <c r="U13" s="226">
        <v>7</v>
      </c>
      <c r="V13" s="56"/>
      <c r="W13" s="110"/>
      <c r="X13" s="118"/>
      <c r="Y13" s="184">
        <f t="shared" si="9"/>
        <v>0.23859681522108517</v>
      </c>
      <c r="Z13" s="156">
        <f>Poor!Z13</f>
        <v>1</v>
      </c>
      <c r="AA13" s="121">
        <f>$M13*Z13*4</f>
        <v>0.23859681522108517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5.9649203805271292E-2</v>
      </c>
      <c r="AJ13" s="120">
        <f t="shared" si="14"/>
        <v>0.11929840761054258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Potatoes: no. local meas</v>
      </c>
      <c r="B14" s="101">
        <f>IF([1]Summ!$J1052="",0,[1]Summ!$J1052)</f>
        <v>0.10774906600249066</v>
      </c>
      <c r="C14" s="102">
        <f>IF([1]Summ!$K1052="",0,[1]Summ!$K1052)</f>
        <v>0.21450809464508097</v>
      </c>
      <c r="D14" s="24">
        <f t="shared" si="0"/>
        <v>0.32225716064757165</v>
      </c>
      <c r="E14" s="75">
        <f>Middle!E14</f>
        <v>1</v>
      </c>
      <c r="F14" s="22"/>
      <c r="H14" s="24">
        <f t="shared" si="1"/>
        <v>1</v>
      </c>
      <c r="I14" s="22">
        <f t="shared" si="2"/>
        <v>0.32225716064757165</v>
      </c>
      <c r="J14" s="24">
        <f>IF(I$32&lt;=1+I131,I14,B14*H14+J$33*(I14-B14*H14))</f>
        <v>0.10039265815963232</v>
      </c>
      <c r="K14" s="22">
        <f t="shared" si="4"/>
        <v>0.10774906600249066</v>
      </c>
      <c r="L14" s="22">
        <f t="shared" si="5"/>
        <v>0.10774906600249066</v>
      </c>
      <c r="M14" s="228">
        <f t="shared" si="6"/>
        <v>0.10039265815963232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117333.33333333333</v>
      </c>
      <c r="S14" s="225">
        <f>IF($B$81=0,0,(SUMIF($N$6:$N$28,$U14,L$6:L$28)+SUMIF($N$91:$N$118,$U14,L$91:L$118))*$B$83*$H$84*Poor!$B$81/$B$81)</f>
        <v>117333.33333333333</v>
      </c>
      <c r="T14" s="225">
        <f>IF($B$81=0,0,(SUMIF($N$6:$N$28,$U14,M$6:M$28)+SUMIF($N$91:$N$118,$U14,M$91:M$118))*$B$83*$H$84*Poor!$B$81/$B$81)</f>
        <v>117333.33333333333</v>
      </c>
      <c r="U14" s="226">
        <v>8</v>
      </c>
      <c r="V14" s="56"/>
      <c r="W14" s="110"/>
      <c r="X14" s="118"/>
      <c r="Y14" s="184">
        <f>M14*4</f>
        <v>0.40157063263852927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0.40157063263852927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0.10039265815963232</v>
      </c>
      <c r="AJ14" s="120">
        <f t="shared" si="14"/>
        <v>0.20078531631926463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IF($B$81=0,0,(SUMIF($N$6:$N$28,$U15,L$6:L$28)+SUMIF($N$91:$N$118,$U15,L$91:L$118))*$B$83*$H$84*Poor!$B$81/$B$81)</f>
        <v>0</v>
      </c>
      <c r="T15" s="225">
        <f>IF($B$81=0,0,(SUMIF($N$6:$N$28,$U15,M$6:M$28)+SUMIF($N$91:$N$118,$U15,M$91:M$118))*$B$83*$H$84*Poor!$B$81/$B$81)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type (green vegetables)Cabbage</v>
      </c>
      <c r="B16" s="101">
        <f>IF([1]Summ!$J1054="",0,[1]Summ!$J1054)</f>
        <v>7.0828144458281441E-3</v>
      </c>
      <c r="C16" s="102">
        <f>IF([1]Summ!$K1054="",0,[1]Summ!$K1054)</f>
        <v>2.4283935242839352E-2</v>
      </c>
      <c r="D16" s="24">
        <f t="shared" si="0"/>
        <v>3.1366749688667497E-2</v>
      </c>
      <c r="E16" s="75">
        <f>Middle!E16</f>
        <v>1</v>
      </c>
      <c r="F16" s="22"/>
      <c r="H16" s="24">
        <f t="shared" si="1"/>
        <v>1</v>
      </c>
      <c r="I16" s="22">
        <f t="shared" si="2"/>
        <v>3.1366749688667497E-2</v>
      </c>
      <c r="J16" s="24">
        <f>IF(I$32&lt;=1+I131,I16,B16*H16+J$33*(I16-B16*H16))</f>
        <v>6.2500135579573873E-3</v>
      </c>
      <c r="K16" s="22">
        <f t="shared" si="4"/>
        <v>7.0828144458281441E-3</v>
      </c>
      <c r="L16" s="22">
        <f t="shared" si="5"/>
        <v>7.0828144458281441E-3</v>
      </c>
      <c r="M16" s="227">
        <f t="shared" si="6"/>
        <v>6.2500135579573873E-3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IF($B$81=0,0,(SUMIF($N$6:$N$28,$U16,L$6:L$28)+SUMIF($N$91:$N$118,$U16,L$91:L$118))*$B$83*$H$84*Poor!$B$81/$B$81)</f>
        <v>0</v>
      </c>
      <c r="T16" s="225">
        <f>IF($B$81=0,0,(SUMIF($N$6:$N$28,$U16,M$6:M$28)+SUMIF($N$91:$N$118,$U16,M$91:M$118))*$B$83*$H$84*Poor!$B$81/$B$81)</f>
        <v>0</v>
      </c>
      <c r="U16" s="226">
        <v>10</v>
      </c>
      <c r="V16" s="56"/>
      <c r="W16" s="110"/>
      <c r="X16" s="118"/>
      <c r="Y16" s="184">
        <f t="shared" si="9"/>
        <v>2.5000054231829549E-2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2.5000054231829549E-2</v>
      </c>
      <c r="AH16" s="123">
        <f t="shared" si="12"/>
        <v>1</v>
      </c>
      <c r="AI16" s="184">
        <f t="shared" si="13"/>
        <v>6.2500135579573873E-3</v>
      </c>
      <c r="AJ16" s="120">
        <f t="shared" si="14"/>
        <v>0</v>
      </c>
      <c r="AK16" s="119">
        <f t="shared" si="15"/>
        <v>1.2500027115914775E-2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1.1974699875466999E-2</v>
      </c>
      <c r="C17" s="102">
        <f>IF([1]Summ!$K1055="",0,[1]Summ!$K1055)</f>
        <v>1.1296886674968865E-2</v>
      </c>
      <c r="D17" s="24">
        <f t="shared" si="0"/>
        <v>2.3271586550435864E-2</v>
      </c>
      <c r="E17" s="75">
        <f>Middle!E17</f>
        <v>1</v>
      </c>
      <c r="F17" s="22"/>
      <c r="H17" s="24">
        <f t="shared" si="1"/>
        <v>1</v>
      </c>
      <c r="I17" s="22">
        <f t="shared" si="2"/>
        <v>2.3271586550435864E-2</v>
      </c>
      <c r="J17" s="24">
        <f t="shared" ref="J17:J25" si="17">IF(I$32&lt;=1+I131,I17,B17*H17+J$33*(I17-B17*H17))</f>
        <v>1.1587280902429524E-2</v>
      </c>
      <c r="K17" s="22">
        <f t="shared" si="4"/>
        <v>1.1974699875466999E-2</v>
      </c>
      <c r="L17" s="22">
        <f t="shared" si="5"/>
        <v>1.1974699875466999E-2</v>
      </c>
      <c r="M17" s="228">
        <f t="shared" si="6"/>
        <v>1.1587280902429524E-2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21333.333333333332</v>
      </c>
      <c r="S17" s="225">
        <f>IF($B$81=0,0,(SUMIF($N$6:$N$28,$U17,L$6:L$28)+SUMIF($N$91:$N$118,$U17,L$91:L$118))*$B$83*$H$84*Poor!$B$81/$B$81)</f>
        <v>21333.333333333332</v>
      </c>
      <c r="T17" s="225">
        <f>IF($B$81=0,0,(SUMIF($N$6:$N$28,$U17,M$6:M$28)+SUMIF($N$91:$N$118,$U17,M$91:M$118))*$B$83*$H$84*Poor!$B$81/$B$81)</f>
        <v>21333.333333333332</v>
      </c>
      <c r="U17" s="226">
        <v>11</v>
      </c>
      <c r="V17" s="56"/>
      <c r="W17" s="110"/>
      <c r="X17" s="118"/>
      <c r="Y17" s="184">
        <f t="shared" si="9"/>
        <v>4.6349123609718094E-2</v>
      </c>
      <c r="Z17" s="156">
        <f>Poor!Z17</f>
        <v>0.29409999999999997</v>
      </c>
      <c r="AA17" s="121">
        <f t="shared" si="16"/>
        <v>1.3631277253618091E-2</v>
      </c>
      <c r="AB17" s="156">
        <f>Poor!AB17</f>
        <v>0.17649999999999999</v>
      </c>
      <c r="AC17" s="121">
        <f t="shared" si="7"/>
        <v>8.1806203171152433E-3</v>
      </c>
      <c r="AD17" s="156">
        <f>Poor!AD17</f>
        <v>0.23530000000000001</v>
      </c>
      <c r="AE17" s="121">
        <f t="shared" si="8"/>
        <v>1.0905948785366668E-2</v>
      </c>
      <c r="AF17" s="122">
        <f t="shared" si="10"/>
        <v>0.29410000000000003</v>
      </c>
      <c r="AG17" s="121">
        <f t="shared" si="11"/>
        <v>1.3631277253618092E-2</v>
      </c>
      <c r="AH17" s="123">
        <f t="shared" si="12"/>
        <v>1</v>
      </c>
      <c r="AI17" s="184">
        <f t="shared" si="13"/>
        <v>1.1587280902429522E-2</v>
      </c>
      <c r="AJ17" s="120">
        <f t="shared" si="14"/>
        <v>1.0905948785366666E-2</v>
      </c>
      <c r="AK17" s="119">
        <f t="shared" si="15"/>
        <v>1.2268613019492381E-2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Spinach: no produced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8">
        <f t="shared" ref="M18:M25" si="23">J18</f>
        <v>0</v>
      </c>
      <c r="N18" s="232">
        <v>1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737.36878881381983</v>
      </c>
      <c r="S18" s="225">
        <f>IF($B$81=0,0,(SUMIF($N$6:$N$28,$U18,L$6:L$28)+SUMIF($N$91:$N$118,$U18,L$91:L$118))*$B$83*$H$84*Poor!$B$81/$B$81)</f>
        <v>737.36878881381983</v>
      </c>
      <c r="T18" s="225">
        <f>IF($B$81=0,0,(SUMIF($N$6:$N$28,$U18,M$6:M$28)+SUMIF($N$91:$N$118,$U18,M$91:M$118))*$B$83*$H$84*Poor!$B$81/$B$81)</f>
        <v>737.36878881381983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FISHING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IF($B$81=0,0,(SUMIF($N$6:$N$28,$U19,L$6:L$28)+SUMIF($N$91:$N$118,$U19,L$91:L$118))*$B$83*$H$84*Poor!$B$81/$B$81)</f>
        <v>0</v>
      </c>
      <c r="T19" s="225">
        <f>IF($B$81=0,0,(SUMIF($N$6:$N$28,$U19,M$6:M$28)+SUMIF($N$91:$N$118,$U19,M$91:M$118))*$B$83*$H$84*Poor!$B$81/$B$81)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WILD FOODS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>
        <v>6</v>
      </c>
      <c r="O20" s="2"/>
      <c r="P20" s="22"/>
      <c r="Q20" s="59" t="s">
        <v>81</v>
      </c>
      <c r="R20" s="225">
        <f>IF($B$81=0,0,(SUMIF($N$6:$N$28,$U20,K$6:K$28)+SUMIF($N$91:$N$118,$U20,K$91:K$118))*$B$83*$H$84*Poor!$B$81/$B$81)</f>
        <v>6613.333333333333</v>
      </c>
      <c r="S20" s="225">
        <f>IF($B$81=0,0,(SUMIF($N$6:$N$28,$U20,L$6:L$28)+SUMIF($N$91:$N$118,$U20,L$91:L$118))*$B$83*$H$84*Poor!$B$81/$B$81)</f>
        <v>6613.333333333333</v>
      </c>
      <c r="T20" s="225">
        <f>IF($B$81=0,0,(SUMIF($N$6:$N$28,$U20,M$6:M$28)+SUMIF($N$91:$N$118,$U20,M$91:M$118))*$B$83*$H$84*Poor!$B$81/$B$81)</f>
        <v>6613.333333333333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IF($B$81=0,0,(SUMIF($N$6:$N$28,$U21,L$6:L$28)+SUMIF($N$91:$N$118,$U21,L$91:L$118))*$B$83*$H$84*Poor!$B$81/$B$81)</f>
        <v>0</v>
      </c>
      <c r="T21" s="225">
        <f>IF($B$81=0,0,(SUMIF($N$6:$N$28,$U21,M$6:M$28)+SUMIF($N$91:$N$118,$U21,M$91:M$118))*$B$83*$H$84*Poor!$B$81/$B$81)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IF($B$81=0,0,(SUMIF($N$6:$N$28,$U22,L$6:L$28)+SUMIF($N$91:$N$118,$U22,L$91:L$118))*$B$83*$H$84*Poor!$B$81/$B$81)</f>
        <v>0</v>
      </c>
      <c r="T22" s="225">
        <f>IF($B$81=0,0,(SUMIF($N$6:$N$28,$U22,M$6:M$28)+SUMIF($N$91:$N$118,$U22,M$91:M$118))*$B$83*$H$84*Poor!$B$81/$B$81)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212296.7067250621</v>
      </c>
      <c r="S23" s="179">
        <f>SUM(S7:S22)</f>
        <v>212296.7067250621</v>
      </c>
      <c r="T23" s="179">
        <f>SUM(T7:T22)</f>
        <v>212207.50860371377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IF($B$81=0,0,($B$124*$H$124)+1-($D$29*$H$29)-($D$28*$H$28))*$I$83*Poor!$B$81/$B$81</f>
        <v>16327.84667884151</v>
      </c>
      <c r="S24" s="41">
        <f>IF($B$81=0,0,($B$124*($H$124)+1-($D$29*$H$29)-($D$28*$H$28))*$I$83*Poor!$B$81/$B$81)</f>
        <v>16327.84667884151</v>
      </c>
      <c r="T24" s="41">
        <f>IF($B$81=0,0,($B$124*($H$124)+1-($D$29*$H$29)-($D$28*$H$28))*$I$83*Poor!$B$81/$B$81)</f>
        <v>16327.84667884151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IF($B$81=0,0,($B$124*$H$124)+($B$125*$H$125*$H$84)+1-($D$29*$H$29)-($D$28*$H$28))*$I$83*Poor!$B$81/$B$81</f>
        <v>30306.513345508178</v>
      </c>
      <c r="S25" s="41">
        <f>IF($B$81=0,0,($B$124*$H$124)+($B$125*$H$125*$H$84)+1-($D$29*$H$29)-($D$28*$H$28))*$I$83*Poor!$B$81/$B$81</f>
        <v>30306.513345508178</v>
      </c>
      <c r="T25" s="41">
        <f>IF($B$81=0,0,($B$124*$H$124)+($B$125*$H$125*$H$84)+1-($D$29*$H$29)-($D$28*$H$28))*$I$83*Poor!$B$81/$B$81</f>
        <v>30306.513345508178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7.9365079365079375E-2</v>
      </c>
      <c r="C26" s="102">
        <f>IF([1]Summ!$K1064="",0,[1]Summ!$K1064)</f>
        <v>0</v>
      </c>
      <c r="D26" s="24">
        <f t="shared" si="0"/>
        <v>7.9365079365079375E-2</v>
      </c>
      <c r="E26" s="75">
        <f>Middle!E26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7">
        <f t="shared" si="6"/>
        <v>7.9365079365079375E-2</v>
      </c>
      <c r="N26" s="232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58050.513345508174</v>
      </c>
      <c r="S26" s="41">
        <f>IF($B$81=0,0,($B$124*$H$124)+($B$125*$H$125*$H$84)+($B$126*$H$126*$H$84)+1-($D$29*$H$29)-($D$28*$H$28))*$I$83*Poor!$B$81/$B$81</f>
        <v>58050.513345508174</v>
      </c>
      <c r="T26" s="41">
        <f>IF($B$81=0,0,($B$124*$H$124)+($B$125*$H$125*$H$84)+($B$126*$H$126*$H$84)+1-($D$29*$H$29)-($D$28*$H$28))*$I$83*Poor!$B$81/$B$81</f>
        <v>58050.513345508174</v>
      </c>
      <c r="U26" s="56"/>
      <c r="V26" s="56"/>
      <c r="W26" s="110"/>
      <c r="X26" s="118"/>
      <c r="Y26" s="184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4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4.5288349522623492E-2</v>
      </c>
      <c r="C27" s="102">
        <f>IF([1]Summ!$K1065="",0,[1]Summ!$K1065)</f>
        <v>-4.5288349522623492E-2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4.6841482378376903E-2</v>
      </c>
      <c r="K27" s="22">
        <f t="shared" si="4"/>
        <v>4.5288349522623492E-2</v>
      </c>
      <c r="L27" s="22">
        <f t="shared" si="5"/>
        <v>4.5288349522623492E-2</v>
      </c>
      <c r="M27" s="229">
        <f t="shared" si="6"/>
        <v>4.6841482378376903E-2</v>
      </c>
      <c r="N27" s="232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86850.513345508196</v>
      </c>
      <c r="S27" s="41">
        <f>IF($B$81=0,0,($B$124*$H$124)+($B$125*$H$125*$H$84)+($B$126*$H$126*$H$84)+($B$127*$H$127*$H$84)+1-($D$29*$H$29)-($D$28*$H$28))*$I$83*Poor!$B$81/$B$81</f>
        <v>86850.513345508196</v>
      </c>
      <c r="T27" s="41">
        <f>IF($B$81=0,0,($B$124*$H$124)+($B$125*$H$125*$H$84)+($B$126*$H$126*$H$84)+($B$127*$H$127*$H$84)+1-($D$29*$H$29)-($D$28*$H$28))*$I$83*Poor!$B$81/$B$81</f>
        <v>86850.513345508196</v>
      </c>
      <c r="U27" s="56"/>
      <c r="V27" s="56"/>
      <c r="W27" s="110"/>
      <c r="X27" s="118"/>
      <c r="Y27" s="184">
        <f t="shared" si="9"/>
        <v>0.18736592951350761</v>
      </c>
      <c r="Z27" s="156">
        <f>Poor!Z27</f>
        <v>0.25</v>
      </c>
      <c r="AA27" s="121">
        <f t="shared" si="16"/>
        <v>4.6841482378376903E-2</v>
      </c>
      <c r="AB27" s="156">
        <f>Poor!AB27</f>
        <v>0.25</v>
      </c>
      <c r="AC27" s="121">
        <f t="shared" si="7"/>
        <v>4.6841482378376903E-2</v>
      </c>
      <c r="AD27" s="156">
        <f>Poor!AD27</f>
        <v>0.25</v>
      </c>
      <c r="AE27" s="121">
        <f t="shared" si="8"/>
        <v>4.6841482378376903E-2</v>
      </c>
      <c r="AF27" s="122">
        <f t="shared" si="10"/>
        <v>0.25</v>
      </c>
      <c r="AG27" s="121">
        <f t="shared" si="11"/>
        <v>4.6841482378376903E-2</v>
      </c>
      <c r="AH27" s="123">
        <f t="shared" si="12"/>
        <v>1</v>
      </c>
      <c r="AI27" s="184">
        <f t="shared" si="13"/>
        <v>4.6841482378376903E-2</v>
      </c>
      <c r="AJ27" s="120">
        <f t="shared" si="14"/>
        <v>4.6841482378376903E-2</v>
      </c>
      <c r="AK27" s="119">
        <f t="shared" si="15"/>
        <v>4.6841482378376903E-2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5.9421623910336237E-2</v>
      </c>
      <c r="C28" s="102">
        <f>IF([1]Summ!$K1066="",0,[1]Summ!$K1066)</f>
        <v>-5.9421623910336237E-2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6.1459447708513359E-2</v>
      </c>
      <c r="K28" s="22">
        <f t="shared" si="4"/>
        <v>5.9421623910336237E-2</v>
      </c>
      <c r="L28" s="22">
        <f t="shared" si="5"/>
        <v>5.9421623910336237E-2</v>
      </c>
      <c r="M28" s="227">
        <f t="shared" si="6"/>
        <v>6.1459447708513359E-2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0.24583779083405344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0.12291889541702672</v>
      </c>
      <c r="AF28" s="122">
        <f t="shared" si="10"/>
        <v>0.5</v>
      </c>
      <c r="AG28" s="121">
        <f t="shared" si="11"/>
        <v>0.12291889541702672</v>
      </c>
      <c r="AH28" s="123">
        <f t="shared" si="12"/>
        <v>1</v>
      </c>
      <c r="AI28" s="184">
        <f t="shared" si="13"/>
        <v>6.1459447708513359E-2</v>
      </c>
      <c r="AJ28" s="120">
        <f t="shared" si="14"/>
        <v>0</v>
      </c>
      <c r="AK28" s="119">
        <f t="shared" si="15"/>
        <v>0.12291889541702672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0.36693426683271058</v>
      </c>
      <c r="C29" s="102">
        <f>IF([1]Summ!$K1067="",0,[1]Summ!$K1067)</f>
        <v>0.11981284809938882</v>
      </c>
      <c r="D29" s="24">
        <f t="shared" si="0"/>
        <v>0.48674711493209938</v>
      </c>
      <c r="E29" s="75">
        <f>Middle!E29</f>
        <v>1</v>
      </c>
      <c r="F29" s="22"/>
      <c r="H29" s="24">
        <f t="shared" si="1"/>
        <v>1</v>
      </c>
      <c r="I29" s="22">
        <f t="shared" si="2"/>
        <v>0.48674711493209938</v>
      </c>
      <c r="J29" s="24">
        <f>IF(I$32&lt;=1+I131,I29,B29*H29+J$33*(I29-B29*H29))</f>
        <v>0.36282536746044275</v>
      </c>
      <c r="K29" s="22">
        <f t="shared" si="4"/>
        <v>0.36693426683271058</v>
      </c>
      <c r="L29" s="22">
        <f t="shared" si="5"/>
        <v>0.36693426683271058</v>
      </c>
      <c r="M29" s="175">
        <f t="shared" si="6"/>
        <v>0.36282536746044275</v>
      </c>
      <c r="N29" s="232"/>
      <c r="P29" s="22"/>
      <c r="V29" s="56"/>
      <c r="W29" s="110"/>
      <c r="X29" s="118"/>
      <c r="Y29" s="184">
        <f t="shared" si="9"/>
        <v>1.451301469841771</v>
      </c>
      <c r="Z29" s="156">
        <f>Poor!Z29</f>
        <v>0.25</v>
      </c>
      <c r="AA29" s="121">
        <f t="shared" si="16"/>
        <v>0.36282536746044275</v>
      </c>
      <c r="AB29" s="156">
        <f>Poor!AB29</f>
        <v>0.25</v>
      </c>
      <c r="AC29" s="121">
        <f t="shared" si="7"/>
        <v>0.36282536746044275</v>
      </c>
      <c r="AD29" s="156">
        <f>Poor!AD29</f>
        <v>0.25</v>
      </c>
      <c r="AE29" s="121">
        <f t="shared" si="8"/>
        <v>0.36282536746044275</v>
      </c>
      <c r="AF29" s="122">
        <f t="shared" si="10"/>
        <v>0.25</v>
      </c>
      <c r="AG29" s="121">
        <f t="shared" si="11"/>
        <v>0.36282536746044275</v>
      </c>
      <c r="AH29" s="123">
        <f t="shared" si="12"/>
        <v>1</v>
      </c>
      <c r="AI29" s="184">
        <f t="shared" si="13"/>
        <v>0.36282536746044275</v>
      </c>
      <c r="AJ29" s="120">
        <f t="shared" si="14"/>
        <v>0.36282536746044275</v>
      </c>
      <c r="AK29" s="119">
        <f t="shared" si="15"/>
        <v>0.36282536746044275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0.37766361145703609</v>
      </c>
      <c r="C30" s="65"/>
      <c r="D30" s="24">
        <f>(D119-B124)</f>
        <v>19.729984566392634</v>
      </c>
      <c r="E30" s="75">
        <f>Middle!E30</f>
        <v>1</v>
      </c>
      <c r="H30" s="96">
        <f>(E30*F$7/F$9)</f>
        <v>1</v>
      </c>
      <c r="I30" s="29">
        <f>IF(E30&gt;=1,I119-I124,MIN(I119-I124,B30*H30))</f>
        <v>19.729984566392634</v>
      </c>
      <c r="J30" s="234">
        <f>IF(I$32&lt;=$B$32,I30,$B$32-SUM(J6:J29))</f>
        <v>0.42617061202083728</v>
      </c>
      <c r="K30" s="22">
        <f t="shared" si="4"/>
        <v>0.37766361145703609</v>
      </c>
      <c r="L30" s="22">
        <f>IF(L124=L119,0,IF(K30="",0,(L119-L124)/(B119-B124)*K30))</f>
        <v>0.37766361145703609</v>
      </c>
      <c r="M30" s="175">
        <f t="shared" si="6"/>
        <v>0.42617061202083728</v>
      </c>
      <c r="N30" s="166" t="s">
        <v>86</v>
      </c>
      <c r="O30" s="2"/>
      <c r="P30" s="22"/>
      <c r="V30" s="56"/>
      <c r="W30" s="110"/>
      <c r="X30" s="118"/>
      <c r="Y30" s="184">
        <f>M30*4</f>
        <v>1.7046824480833491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0</v>
      </c>
      <c r="AE30" s="188">
        <f>IF(AE79*4/$I$83+SUM(AE6:AE29)&lt;1,AE79*4/$I$83,1-SUM(AE6:AE29))</f>
        <v>0</v>
      </c>
      <c r="AF30" s="122">
        <f>IF($Y30=0,0,AG30/($Y$30))</f>
        <v>-0.42167284873987237</v>
      </c>
      <c r="AG30" s="188">
        <f>IF(AG79*4/$I$83+SUM(AG6:AG29)&lt;1,AG79*4/$I$83,1-SUM(AG6:AG29))</f>
        <v>-0.71881830408016545</v>
      </c>
      <c r="AH30" s="123">
        <f t="shared" si="12"/>
        <v>-0.42167284873987237</v>
      </c>
      <c r="AI30" s="184">
        <f t="shared" si="13"/>
        <v>-0.17970457602004136</v>
      </c>
      <c r="AJ30" s="120">
        <f t="shared" si="14"/>
        <v>0</v>
      </c>
      <c r="AK30" s="119">
        <f t="shared" si="15"/>
        <v>-0.35940915204008272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($B$32-SUM(J6:J30))</f>
        <v>0</v>
      </c>
      <c r="K31" s="22" t="str">
        <f t="shared" si="4"/>
        <v/>
      </c>
      <c r="L31" s="22">
        <f>(1-SUM(L6:L30))</f>
        <v>-0.60587518804087859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1.6058751880408786</v>
      </c>
      <c r="C32" s="29">
        <f>SUM(C6:C31)</f>
        <v>1.4144327625867279</v>
      </c>
      <c r="D32" s="24">
        <f>SUM(D6:D30)</f>
        <v>22.372628905563204</v>
      </c>
      <c r="E32" s="2"/>
      <c r="F32" s="2"/>
      <c r="H32" s="17"/>
      <c r="I32" s="22">
        <f>SUM(I6:I30)</f>
        <v>22.372628905563204</v>
      </c>
      <c r="J32" s="17"/>
      <c r="L32" s="22">
        <f>SUM(L6:L30)</f>
        <v>1.6058751880408786</v>
      </c>
      <c r="M32" s="23"/>
      <c r="N32" s="56"/>
      <c r="O32" s="2"/>
      <c r="P32" s="22"/>
      <c r="V32" s="56"/>
      <c r="W32" s="110"/>
      <c r="X32" s="118"/>
      <c r="Y32" s="115">
        <f>SUM(Y6:Y31)</f>
        <v>6.4235007521635143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-3.4294313485139366E-2</v>
      </c>
      <c r="K33" s="14"/>
      <c r="L33" s="11"/>
      <c r="M33" s="30"/>
      <c r="N33" s="168" t="s">
        <v>87</v>
      </c>
      <c r="O33" s="2"/>
      <c r="P33" s="2"/>
      <c r="R33" s="180">
        <v>57052</v>
      </c>
      <c r="S33" s="180">
        <v>64618</v>
      </c>
      <c r="T33" s="22">
        <f>S33/R33</f>
        <v>1.1326158592161537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R34" s="180">
        <v>17060</v>
      </c>
      <c r="S34" s="180">
        <v>19322</v>
      </c>
      <c r="T34" s="22">
        <f t="shared" ref="T34:T37" si="24">S34/R34</f>
        <v>1.132590855803048</v>
      </c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>
        <v>31038</v>
      </c>
      <c r="S35" s="180">
        <v>35155</v>
      </c>
      <c r="T35" s="22">
        <f t="shared" si="24"/>
        <v>1.1326438559185514</v>
      </c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>
        <v>58782</v>
      </c>
      <c r="S36" s="180">
        <v>66578</v>
      </c>
      <c r="T36" s="22">
        <f t="shared" si="24"/>
        <v>1.1326256336973903</v>
      </c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24000</v>
      </c>
      <c r="C37" s="104">
        <f>IF([1]Summ!$K1072="",0,[1]Summ!$K1072)</f>
        <v>4000</v>
      </c>
      <c r="D37" s="38">
        <f t="shared" ref="D37:D64" si="25">B37+C37</f>
        <v>28000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28000</v>
      </c>
      <c r="J37" s="38">
        <f>J91*I$83</f>
        <v>23862.822746059443</v>
      </c>
      <c r="K37" s="40">
        <f t="shared" ref="K37:K52" si="28">(B37/B$65)</f>
        <v>0.10392939729610351</v>
      </c>
      <c r="L37" s="22">
        <f t="shared" ref="L37:L52" si="29">(K37*H37)</f>
        <v>0.10392939729610351</v>
      </c>
      <c r="M37" s="24">
        <f t="shared" ref="M37:M52" si="30">J37/B$65</f>
        <v>0.10333536607423782</v>
      </c>
      <c r="N37" s="2"/>
      <c r="O37" s="2"/>
      <c r="P37" s="2"/>
      <c r="Q37" s="2"/>
      <c r="R37" s="180">
        <v>69014</v>
      </c>
      <c r="S37" s="180">
        <v>78166</v>
      </c>
      <c r="T37" s="223">
        <f t="shared" si="24"/>
        <v>1.1326107746254384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23862.822746059443</v>
      </c>
      <c r="AH37" s="123">
        <f>SUM(Z37,AB37,AD37,AF37)</f>
        <v>1</v>
      </c>
      <c r="AI37" s="112">
        <f>SUM(AA37,AC37,AE37,AG37)</f>
        <v>23862.822746059443</v>
      </c>
      <c r="AJ37" s="148">
        <f>(AA37+AC37)</f>
        <v>0</v>
      </c>
      <c r="AK37" s="147">
        <f>(AE37+AG37)</f>
        <v>23862.822746059443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1500</v>
      </c>
      <c r="D38" s="38">
        <f t="shared" si="25"/>
        <v>7500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7500</v>
      </c>
      <c r="J38" s="38">
        <f t="shared" ref="J38:J64" si="33">J92*I$83</f>
        <v>5948.5585297722901</v>
      </c>
      <c r="K38" s="40">
        <f t="shared" si="28"/>
        <v>2.5982349324025877E-2</v>
      </c>
      <c r="L38" s="22">
        <f t="shared" si="29"/>
        <v>2.5982349324025877E-2</v>
      </c>
      <c r="M38" s="24">
        <f t="shared" si="30"/>
        <v>2.5759587615826238E-2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5948.5585297722901</v>
      </c>
      <c r="AH38" s="123">
        <f t="shared" ref="AH38:AI58" si="35">SUM(Z38,AB38,AD38,AF38)</f>
        <v>1</v>
      </c>
      <c r="AI38" s="112">
        <f t="shared" si="35"/>
        <v>5948.5585297722901</v>
      </c>
      <c r="AJ38" s="148">
        <f t="shared" ref="AJ38:AJ64" si="36">(AA38+AC38)</f>
        <v>0</v>
      </c>
      <c r="AK38" s="147">
        <f t="shared" ref="AK38:AK64" si="37">(AE38+AG38)</f>
        <v>5948.5585297722901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28</v>
      </c>
      <c r="C39" s="104">
        <f>IF([1]Summ!$K1074="",0,[1]Summ!$K1074)</f>
        <v>0</v>
      </c>
      <c r="D39" s="38">
        <f t="shared" si="25"/>
        <v>28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28</v>
      </c>
      <c r="J39" s="38">
        <f t="shared" si="33"/>
        <v>28</v>
      </c>
      <c r="K39" s="40">
        <f t="shared" si="28"/>
        <v>1.2125096351212076E-4</v>
      </c>
      <c r="L39" s="22">
        <f t="shared" si="29"/>
        <v>1.2125096351212076E-4</v>
      </c>
      <c r="M39" s="24">
        <f t="shared" si="30"/>
        <v>1.2125096351212076E-4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>
        <f>Z8</f>
        <v>0.17769982439182669</v>
      </c>
      <c r="AA39" s="147">
        <f>$J39*Z39</f>
        <v>4.9755950829711475</v>
      </c>
      <c r="AB39" s="122">
        <f>AB8</f>
        <v>4.1047354313863228E-2</v>
      </c>
      <c r="AC39" s="147">
        <f>$J39*AB39</f>
        <v>1.1493259207881703</v>
      </c>
      <c r="AD39" s="122">
        <f>AD8</f>
        <v>0.23330921102748911</v>
      </c>
      <c r="AE39" s="147">
        <f>$J39*AD39</f>
        <v>6.5326579087696954</v>
      </c>
      <c r="AF39" s="122">
        <f t="shared" si="31"/>
        <v>0.54794361026682092</v>
      </c>
      <c r="AG39" s="147">
        <f t="shared" si="34"/>
        <v>15.342421087470985</v>
      </c>
      <c r="AH39" s="123">
        <f t="shared" si="35"/>
        <v>1</v>
      </c>
      <c r="AI39" s="112">
        <f t="shared" si="35"/>
        <v>28</v>
      </c>
      <c r="AJ39" s="148">
        <f t="shared" si="36"/>
        <v>6.1249210037593178</v>
      </c>
      <c r="AK39" s="147">
        <f t="shared" si="37"/>
        <v>21.875078996240681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4900</v>
      </c>
      <c r="C40" s="104">
        <f>IF([1]Summ!$K1075="",0,[1]Summ!$K1075)</f>
        <v>-4900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5068.0421360771825</v>
      </c>
      <c r="K40" s="40">
        <f t="shared" si="28"/>
        <v>2.1218918614621135E-2</v>
      </c>
      <c r="L40" s="22">
        <f t="shared" si="29"/>
        <v>2.1218918614621135E-2</v>
      </c>
      <c r="M40" s="24">
        <f t="shared" si="30"/>
        <v>2.194660686140661E-2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>
        <f>Z9</f>
        <v>0.17769982439182669</v>
      </c>
      <c r="AA40" s="147">
        <f>$J40*Z40</f>
        <v>900.59019759129353</v>
      </c>
      <c r="AB40" s="122">
        <f>AB9</f>
        <v>4.1047354313863221E-2</v>
      </c>
      <c r="AC40" s="147">
        <f>$J40*AB40</f>
        <v>208.02972123714832</v>
      </c>
      <c r="AD40" s="122">
        <f>AD9</f>
        <v>0.23330921102748908</v>
      </c>
      <c r="AE40" s="147">
        <f>$J40*AD40</f>
        <v>1182.4209122222378</v>
      </c>
      <c r="AF40" s="122">
        <f t="shared" si="31"/>
        <v>0.54794361026682104</v>
      </c>
      <c r="AG40" s="147">
        <f t="shared" si="34"/>
        <v>2777.0013050265029</v>
      </c>
      <c r="AH40" s="123">
        <f t="shared" si="35"/>
        <v>1</v>
      </c>
      <c r="AI40" s="112">
        <f t="shared" si="35"/>
        <v>5068.0421360771825</v>
      </c>
      <c r="AJ40" s="148">
        <f t="shared" si="36"/>
        <v>1108.6199188284418</v>
      </c>
      <c r="AK40" s="147">
        <f t="shared" si="37"/>
        <v>3959.4222172487407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Sorghum: kg produced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>
        <f>Z11</f>
        <v>0.17769982439182669</v>
      </c>
      <c r="AA41" s="147">
        <f>$J41*Z41</f>
        <v>0</v>
      </c>
      <c r="AB41" s="122">
        <f>AB11</f>
        <v>4.1047354313863221E-2</v>
      </c>
      <c r="AC41" s="147">
        <f>$J41*AB41</f>
        <v>0</v>
      </c>
      <c r="AD41" s="122">
        <f>AD11</f>
        <v>0.23330921102748914</v>
      </c>
      <c r="AE41" s="147">
        <f>$J41*AD41</f>
        <v>0</v>
      </c>
      <c r="AF41" s="122">
        <f t="shared" si="31"/>
        <v>0.54794361026682092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2800</v>
      </c>
      <c r="C42" s="104">
        <f>IF([1]Summ!$K1077="",0,[1]Summ!$K1077)</f>
        <v>0</v>
      </c>
      <c r="D42" s="38">
        <f t="shared" si="25"/>
        <v>2800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2800</v>
      </c>
      <c r="J42" s="38">
        <f t="shared" si="33"/>
        <v>2800</v>
      </c>
      <c r="K42" s="40">
        <f t="shared" si="28"/>
        <v>1.2125096351212077E-2</v>
      </c>
      <c r="L42" s="22">
        <f t="shared" si="29"/>
        <v>1.2125096351212077E-2</v>
      </c>
      <c r="M42" s="24">
        <f t="shared" si="30"/>
        <v>1.2125096351212077E-2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700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1400</v>
      </c>
      <c r="AF42" s="122">
        <f t="shared" si="31"/>
        <v>0.25</v>
      </c>
      <c r="AG42" s="147">
        <f t="shared" si="34"/>
        <v>700</v>
      </c>
      <c r="AH42" s="123">
        <f t="shared" si="35"/>
        <v>1</v>
      </c>
      <c r="AI42" s="112">
        <f t="shared" si="35"/>
        <v>2800</v>
      </c>
      <c r="AJ42" s="148">
        <f t="shared" si="36"/>
        <v>700</v>
      </c>
      <c r="AK42" s="147">
        <f t="shared" si="37"/>
        <v>2100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no. local meas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3723.4595285465016</v>
      </c>
      <c r="K43" s="40">
        <f t="shared" si="28"/>
        <v>1.5589409594415527E-2</v>
      </c>
      <c r="L43" s="22">
        <f t="shared" si="29"/>
        <v>1.5589409594415527E-2</v>
      </c>
      <c r="M43" s="24">
        <f t="shared" si="30"/>
        <v>1.6124037694094651E-2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930.8648821366254</v>
      </c>
      <c r="AB43" s="156">
        <f>Poor!AB43</f>
        <v>0.25</v>
      </c>
      <c r="AC43" s="147">
        <f t="shared" si="39"/>
        <v>930.8648821366254</v>
      </c>
      <c r="AD43" s="156">
        <f>Poor!AD43</f>
        <v>0.25</v>
      </c>
      <c r="AE43" s="147">
        <f t="shared" si="40"/>
        <v>930.8648821366254</v>
      </c>
      <c r="AF43" s="122">
        <f t="shared" si="31"/>
        <v>0.25</v>
      </c>
      <c r="AG43" s="147">
        <f t="shared" si="34"/>
        <v>930.8648821366254</v>
      </c>
      <c r="AH43" s="123">
        <f t="shared" si="35"/>
        <v>1</v>
      </c>
      <c r="AI43" s="112">
        <f t="shared" si="35"/>
        <v>3723.4595285465016</v>
      </c>
      <c r="AJ43" s="148">
        <f t="shared" si="36"/>
        <v>1861.7297642732508</v>
      </c>
      <c r="AK43" s="147">
        <f t="shared" si="37"/>
        <v>1861.7297642732508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no. local meas</v>
      </c>
      <c r="B44" s="104">
        <f>IF([1]Summ!$J1079="",0,[1]Summ!$J1079)</f>
        <v>3900</v>
      </c>
      <c r="C44" s="104">
        <f>IF([1]Summ!$K1079="",0,[1]Summ!$K1079)</f>
        <v>-3900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4033.7478225920436</v>
      </c>
      <c r="K44" s="40">
        <f t="shared" si="28"/>
        <v>1.6888527060616821E-2</v>
      </c>
      <c r="L44" s="22">
        <f t="shared" si="29"/>
        <v>1.6888527060616821E-2</v>
      </c>
      <c r="M44" s="24">
        <f t="shared" si="30"/>
        <v>1.7467707501935874E-2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1008.4369556480109</v>
      </c>
      <c r="AB44" s="156">
        <f>Poor!AB44</f>
        <v>0.25</v>
      </c>
      <c r="AC44" s="147">
        <f t="shared" si="39"/>
        <v>1008.4369556480109</v>
      </c>
      <c r="AD44" s="156">
        <f>Poor!AD44</f>
        <v>0.25</v>
      </c>
      <c r="AE44" s="147">
        <f t="shared" si="40"/>
        <v>1008.4369556480109</v>
      </c>
      <c r="AF44" s="122">
        <f t="shared" si="31"/>
        <v>0.25</v>
      </c>
      <c r="AG44" s="147">
        <f t="shared" si="34"/>
        <v>1008.4369556480109</v>
      </c>
      <c r="AH44" s="123">
        <f t="shared" si="35"/>
        <v>1</v>
      </c>
      <c r="AI44" s="112">
        <f t="shared" si="35"/>
        <v>4033.7478225920436</v>
      </c>
      <c r="AJ44" s="148">
        <f t="shared" si="36"/>
        <v>2016.8739112960218</v>
      </c>
      <c r="AK44" s="147">
        <f t="shared" si="37"/>
        <v>2016.8739112960218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Groundnuts (dry): no. local meas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type (green vegetables)Cabbage</v>
      </c>
      <c r="B46" s="104">
        <f>IF([1]Summ!$J1081="",0,[1]Summ!$J1081)</f>
        <v>4200</v>
      </c>
      <c r="C46" s="104">
        <f>IF([1]Summ!$K1081="",0,[1]Summ!$K1081)</f>
        <v>-4200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4344.0361166375851</v>
      </c>
      <c r="K46" s="40">
        <f t="shared" si="28"/>
        <v>1.8187644526818116E-2</v>
      </c>
      <c r="L46" s="22">
        <f t="shared" si="29"/>
        <v>1.8187644526818116E-2</v>
      </c>
      <c r="M46" s="24">
        <f t="shared" si="30"/>
        <v>1.8811377309777094E-2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1086.0090291593963</v>
      </c>
      <c r="AB46" s="156">
        <f>Poor!AB46</f>
        <v>0.25</v>
      </c>
      <c r="AC46" s="147">
        <f t="shared" si="39"/>
        <v>1086.0090291593963</v>
      </c>
      <c r="AD46" s="156">
        <f>Poor!AD46</f>
        <v>0.25</v>
      </c>
      <c r="AE46" s="147">
        <f t="shared" si="40"/>
        <v>1086.0090291593963</v>
      </c>
      <c r="AF46" s="122">
        <f t="shared" si="31"/>
        <v>0.25</v>
      </c>
      <c r="AG46" s="147">
        <f t="shared" si="34"/>
        <v>1086.0090291593963</v>
      </c>
      <c r="AH46" s="123">
        <f t="shared" si="35"/>
        <v>1</v>
      </c>
      <c r="AI46" s="112">
        <f t="shared" si="35"/>
        <v>4344.0361166375851</v>
      </c>
      <c r="AJ46" s="148">
        <f t="shared" si="36"/>
        <v>2172.0180583187926</v>
      </c>
      <c r="AK46" s="147">
        <f t="shared" si="37"/>
        <v>2172.0180583187926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600</v>
      </c>
      <c r="C47" s="104">
        <f>IF([1]Summ!$K1082="",0,[1]Summ!$K1082)</f>
        <v>-600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620.57658809108364</v>
      </c>
      <c r="K47" s="40">
        <f t="shared" si="28"/>
        <v>2.5982349324025879E-3</v>
      </c>
      <c r="L47" s="22">
        <f t="shared" si="29"/>
        <v>2.5982349324025879E-3</v>
      </c>
      <c r="M47" s="24">
        <f t="shared" si="30"/>
        <v>2.6873396156824421E-3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155.14414702277091</v>
      </c>
      <c r="AB47" s="156">
        <f>Poor!AB47</f>
        <v>0.25</v>
      </c>
      <c r="AC47" s="147">
        <f t="shared" si="39"/>
        <v>155.14414702277091</v>
      </c>
      <c r="AD47" s="156">
        <f>Poor!AD47</f>
        <v>0.25</v>
      </c>
      <c r="AE47" s="147">
        <f t="shared" si="40"/>
        <v>155.14414702277091</v>
      </c>
      <c r="AF47" s="122">
        <f t="shared" si="31"/>
        <v>0.25</v>
      </c>
      <c r="AG47" s="147">
        <f t="shared" si="34"/>
        <v>155.14414702277091</v>
      </c>
      <c r="AH47" s="123">
        <f t="shared" si="35"/>
        <v>1</v>
      </c>
      <c r="AI47" s="112">
        <f t="shared" si="35"/>
        <v>620.57658809108364</v>
      </c>
      <c r="AJ47" s="148">
        <f t="shared" si="36"/>
        <v>310.28829404554182</v>
      </c>
      <c r="AK47" s="147">
        <f t="shared" si="37"/>
        <v>310.28829404554182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f>IF([1]Summ!$J1083="",0,[1]Summ!$J1083)</f>
        <v>3024</v>
      </c>
      <c r="C48" s="104">
        <f>IF([1]Summ!$K1083="",0,[1]Summ!$K1083)</f>
        <v>0</v>
      </c>
      <c r="D48" s="38">
        <f t="shared" si="25"/>
        <v>3024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3024</v>
      </c>
      <c r="J48" s="38">
        <f t="shared" si="33"/>
        <v>3024</v>
      </c>
      <c r="K48" s="40">
        <f t="shared" si="28"/>
        <v>1.3095104059309044E-2</v>
      </c>
      <c r="L48" s="22">
        <f t="shared" si="29"/>
        <v>1.3095104059309044E-2</v>
      </c>
      <c r="M48" s="24">
        <f t="shared" si="30"/>
        <v>1.3095104059309044E-2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756</v>
      </c>
      <c r="AB48" s="156">
        <f>Poor!AB48</f>
        <v>0.25</v>
      </c>
      <c r="AC48" s="147">
        <f t="shared" si="39"/>
        <v>756</v>
      </c>
      <c r="AD48" s="156">
        <f>Poor!AD48</f>
        <v>0.25</v>
      </c>
      <c r="AE48" s="147">
        <f t="shared" si="40"/>
        <v>756</v>
      </c>
      <c r="AF48" s="122">
        <f t="shared" si="31"/>
        <v>0.25</v>
      </c>
      <c r="AG48" s="147">
        <f t="shared" si="34"/>
        <v>756</v>
      </c>
      <c r="AH48" s="123">
        <f t="shared" si="35"/>
        <v>1</v>
      </c>
      <c r="AI48" s="112">
        <f t="shared" si="35"/>
        <v>3024</v>
      </c>
      <c r="AJ48" s="148">
        <f t="shared" si="36"/>
        <v>1512</v>
      </c>
      <c r="AK48" s="147">
        <f t="shared" si="37"/>
        <v>1512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cashcrop: kg produced (Tomato)</v>
      </c>
      <c r="B49" s="104">
        <f>IF([1]Summ!$J1084="",0,[1]Summ!$J1084)</f>
        <v>1854</v>
      </c>
      <c r="C49" s="104">
        <f>IF([1]Summ!$K1084="",0,[1]Summ!$K1084)</f>
        <v>0</v>
      </c>
      <c r="D49" s="38">
        <f t="shared" si="25"/>
        <v>1854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1854</v>
      </c>
      <c r="J49" s="38">
        <f t="shared" si="33"/>
        <v>1854</v>
      </c>
      <c r="K49" s="40">
        <f t="shared" si="28"/>
        <v>8.0285459411239962E-3</v>
      </c>
      <c r="L49" s="22">
        <f t="shared" si="29"/>
        <v>8.0285459411239962E-3</v>
      </c>
      <c r="M49" s="24">
        <f t="shared" si="30"/>
        <v>8.0285459411239962E-3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463.5</v>
      </c>
      <c r="AB49" s="156">
        <f>Poor!AB49</f>
        <v>0.25</v>
      </c>
      <c r="AC49" s="147">
        <f t="shared" si="39"/>
        <v>463.5</v>
      </c>
      <c r="AD49" s="156">
        <f>Poor!AD49</f>
        <v>0.25</v>
      </c>
      <c r="AE49" s="147">
        <f t="shared" si="40"/>
        <v>463.5</v>
      </c>
      <c r="AF49" s="122">
        <f t="shared" si="31"/>
        <v>0.25</v>
      </c>
      <c r="AG49" s="147">
        <f t="shared" si="34"/>
        <v>463.5</v>
      </c>
      <c r="AH49" s="123">
        <f t="shared" si="35"/>
        <v>1</v>
      </c>
      <c r="AI49" s="112">
        <f t="shared" si="35"/>
        <v>1854</v>
      </c>
      <c r="AJ49" s="148">
        <f t="shared" si="36"/>
        <v>927</v>
      </c>
      <c r="AK49" s="147">
        <f t="shared" si="37"/>
        <v>927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kg produced (Onions)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cashcrop: kg produced (Amadumbe)</v>
      </c>
      <c r="B51" s="104">
        <f>IF([1]Summ!$J1086="",0,[1]Summ!$J1086)</f>
        <v>480</v>
      </c>
      <c r="C51" s="104">
        <f>IF([1]Summ!$K1086="",0,[1]Summ!$K1086)</f>
        <v>0</v>
      </c>
      <c r="D51" s="38">
        <f t="shared" si="25"/>
        <v>480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480</v>
      </c>
      <c r="J51" s="38">
        <f t="shared" si="33"/>
        <v>480</v>
      </c>
      <c r="K51" s="40">
        <f t="shared" si="28"/>
        <v>2.0785879459220701E-3</v>
      </c>
      <c r="L51" s="22">
        <f t="shared" si="29"/>
        <v>2.0785879459220701E-3</v>
      </c>
      <c r="M51" s="24">
        <f t="shared" si="30"/>
        <v>2.0785879459220701E-3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120</v>
      </c>
      <c r="AB51" s="156">
        <f>Poor!AB56</f>
        <v>0.25</v>
      </c>
      <c r="AC51" s="147">
        <f t="shared" si="39"/>
        <v>120</v>
      </c>
      <c r="AD51" s="156">
        <f>Poor!AD56</f>
        <v>0.25</v>
      </c>
      <c r="AE51" s="147">
        <f t="shared" si="40"/>
        <v>120</v>
      </c>
      <c r="AF51" s="122">
        <f t="shared" si="31"/>
        <v>0.25</v>
      </c>
      <c r="AG51" s="147">
        <f t="shared" si="34"/>
        <v>120</v>
      </c>
      <c r="AH51" s="123">
        <f t="shared" si="35"/>
        <v>1</v>
      </c>
      <c r="AI51" s="112">
        <f t="shared" si="35"/>
        <v>480</v>
      </c>
      <c r="AJ51" s="148">
        <f t="shared" si="36"/>
        <v>240</v>
      </c>
      <c r="AK51" s="147">
        <f t="shared" si="37"/>
        <v>240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Sugercane: MT sold</v>
      </c>
      <c r="B52" s="104">
        <f>IF([1]Summ!$J1087="",0,[1]Summ!$J1087)</f>
        <v>12100</v>
      </c>
      <c r="C52" s="104">
        <f>IF([1]Summ!$K1087="",0,[1]Summ!$K1087)</f>
        <v>0</v>
      </c>
      <c r="D52" s="38">
        <f t="shared" si="25"/>
        <v>12100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12100</v>
      </c>
      <c r="J52" s="38">
        <f t="shared" si="33"/>
        <v>12100</v>
      </c>
      <c r="K52" s="40">
        <f t="shared" si="28"/>
        <v>5.2397737803452187E-2</v>
      </c>
      <c r="L52" s="22">
        <f t="shared" si="29"/>
        <v>5.2397737803452187E-2</v>
      </c>
      <c r="M52" s="24">
        <f t="shared" si="30"/>
        <v>5.2397737803452187E-2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3025</v>
      </c>
      <c r="AB52" s="156">
        <f>Poor!AB57</f>
        <v>0.25</v>
      </c>
      <c r="AC52" s="147">
        <f t="shared" si="39"/>
        <v>3025</v>
      </c>
      <c r="AD52" s="156">
        <f>Poor!AD57</f>
        <v>0.25</v>
      </c>
      <c r="AE52" s="147">
        <f t="shared" si="40"/>
        <v>3025</v>
      </c>
      <c r="AF52" s="122">
        <f t="shared" si="31"/>
        <v>0.25</v>
      </c>
      <c r="AG52" s="147">
        <f t="shared" si="34"/>
        <v>3025</v>
      </c>
      <c r="AH52" s="123">
        <f t="shared" si="35"/>
        <v>1</v>
      </c>
      <c r="AI52" s="112">
        <f t="shared" si="35"/>
        <v>12100</v>
      </c>
      <c r="AJ52" s="148">
        <f t="shared" si="36"/>
        <v>6050</v>
      </c>
      <c r="AK52" s="147">
        <f t="shared" si="37"/>
        <v>6050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cash income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work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Formal Employment (conservancies, etc.)</v>
      </c>
      <c r="B57" s="104">
        <f>IF([1]Summ!$J1092="",0,[1]Summ!$J1092)</f>
        <v>132000</v>
      </c>
      <c r="C57" s="104">
        <f>IF([1]Summ!$K1092="",0,[1]Summ!$K1092)</f>
        <v>0</v>
      </c>
      <c r="D57" s="38">
        <f t="shared" si="25"/>
        <v>132000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132000</v>
      </c>
      <c r="J57" s="38">
        <f t="shared" si="33"/>
        <v>132000</v>
      </c>
      <c r="K57" s="40">
        <f t="shared" si="43"/>
        <v>0.5716116851285693</v>
      </c>
      <c r="L57" s="22">
        <f t="shared" si="44"/>
        <v>0.5716116851285693</v>
      </c>
      <c r="M57" s="24">
        <f t="shared" si="45"/>
        <v>0.5716116851285693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Self-employment -- see Data2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Small business -- see Data2</v>
      </c>
      <c r="B59" s="104">
        <f>IF([1]Summ!$J1094="",0,[1]Summ!$J1094)</f>
        <v>24000</v>
      </c>
      <c r="C59" s="104">
        <f>IF([1]Summ!$K1094="",0,[1]Summ!$K1094)</f>
        <v>0</v>
      </c>
      <c r="D59" s="38">
        <f t="shared" si="25"/>
        <v>24000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24000</v>
      </c>
      <c r="J59" s="38">
        <f t="shared" si="33"/>
        <v>24000</v>
      </c>
      <c r="K59" s="40">
        <f t="shared" si="43"/>
        <v>0.10392939729610351</v>
      </c>
      <c r="L59" s="22">
        <f t="shared" si="44"/>
        <v>0.10392939729610351</v>
      </c>
      <c r="M59" s="24">
        <f t="shared" si="45"/>
        <v>0.10392939729610351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6000</v>
      </c>
      <c r="AB59" s="156">
        <f>Poor!AB59</f>
        <v>0.25</v>
      </c>
      <c r="AC59" s="147">
        <f t="shared" si="39"/>
        <v>6000</v>
      </c>
      <c r="AD59" s="156">
        <f>Poor!AD59</f>
        <v>0.25</v>
      </c>
      <c r="AE59" s="147">
        <f t="shared" si="40"/>
        <v>6000</v>
      </c>
      <c r="AF59" s="122">
        <f t="shared" si="31"/>
        <v>0.25</v>
      </c>
      <c r="AG59" s="147">
        <f t="shared" si="34"/>
        <v>6000</v>
      </c>
      <c r="AH59" s="123">
        <f t="shared" ref="AH59:AI64" si="46">SUM(Z59,AB59,AD59,AF59)</f>
        <v>1</v>
      </c>
      <c r="AI59" s="112">
        <f t="shared" si="46"/>
        <v>24000</v>
      </c>
      <c r="AJ59" s="148">
        <f t="shared" si="36"/>
        <v>12000</v>
      </c>
      <c r="AK59" s="147">
        <f t="shared" si="37"/>
        <v>12000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Social development -- see Data2</v>
      </c>
      <c r="B60" s="104">
        <f>IF([1]Summ!$J1095="",0,[1]Summ!$J1095)</f>
        <v>7440</v>
      </c>
      <c r="C60" s="104">
        <f>IF([1]Summ!$K1095="",0,[1]Summ!$K1095)</f>
        <v>0</v>
      </c>
      <c r="D60" s="38">
        <f t="shared" si="25"/>
        <v>7440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7440</v>
      </c>
      <c r="J60" s="38">
        <f t="shared" si="33"/>
        <v>7440</v>
      </c>
      <c r="K60" s="40">
        <f t="shared" si="43"/>
        <v>3.2218113161792086E-2</v>
      </c>
      <c r="L60" s="22">
        <f t="shared" si="44"/>
        <v>3.2218113161792086E-2</v>
      </c>
      <c r="M60" s="24">
        <f t="shared" si="45"/>
        <v>3.2218113161792086E-2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1860</v>
      </c>
      <c r="AB60" s="156">
        <f>Poor!AB60</f>
        <v>0.25</v>
      </c>
      <c r="AC60" s="147">
        <f t="shared" si="39"/>
        <v>1860</v>
      </c>
      <c r="AD60" s="156">
        <f>Poor!AD60</f>
        <v>0.25</v>
      </c>
      <c r="AE60" s="147">
        <f t="shared" si="40"/>
        <v>1860</v>
      </c>
      <c r="AF60" s="122">
        <f t="shared" si="31"/>
        <v>0.25</v>
      </c>
      <c r="AG60" s="147">
        <f t="shared" si="34"/>
        <v>1860</v>
      </c>
      <c r="AH60" s="123">
        <f t="shared" si="46"/>
        <v>1</v>
      </c>
      <c r="AI60" s="112">
        <f t="shared" si="46"/>
        <v>7440</v>
      </c>
      <c r="AJ60" s="148">
        <f t="shared" si="36"/>
        <v>3720</v>
      </c>
      <c r="AK60" s="147">
        <f t="shared" si="37"/>
        <v>3720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230926</v>
      </c>
      <c r="C65" s="39">
        <f>SUM(C37:C64)</f>
        <v>-11700</v>
      </c>
      <c r="D65" s="42">
        <f>SUM(D37:D64)</f>
        <v>219226</v>
      </c>
      <c r="E65" s="32"/>
      <c r="F65" s="32"/>
      <c r="G65" s="32"/>
      <c r="H65" s="31"/>
      <c r="I65" s="39">
        <f>SUM(I37:I64)</f>
        <v>219226</v>
      </c>
      <c r="J65" s="39">
        <f>SUM(J37:J64)</f>
        <v>231327.24346777613</v>
      </c>
      <c r="K65" s="40">
        <f>SUM(K37:K64)</f>
        <v>1</v>
      </c>
      <c r="L65" s="22">
        <f>SUM(L37:L64)</f>
        <v>1</v>
      </c>
      <c r="M65" s="24">
        <f>SUM(M37:M64)</f>
        <v>1.0017375413239571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17010.520806641071</v>
      </c>
      <c r="AB65" s="137"/>
      <c r="AC65" s="153">
        <f>SUM(AC37:AC64)</f>
        <v>15614.13406112474</v>
      </c>
      <c r="AD65" s="137"/>
      <c r="AE65" s="153">
        <f>SUM(AE37:AE64)</f>
        <v>17993.908584097811</v>
      </c>
      <c r="AF65" s="137"/>
      <c r="AG65" s="153">
        <f>SUM(AG37:AG64)</f>
        <v>48708.680015912512</v>
      </c>
      <c r="AH65" s="137"/>
      <c r="AI65" s="153">
        <f>SUM(AI37:AI64)</f>
        <v>99327.243467776134</v>
      </c>
      <c r="AJ65" s="153">
        <f>SUM(AJ37:AJ64)</f>
        <v>32624.654867765807</v>
      </c>
      <c r="AK65" s="153">
        <f>SUM(AK37:AK64)</f>
        <v>66702.58860001032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13004.204383460565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13004.204383460565</v>
      </c>
      <c r="J70" s="51">
        <f>J124*I$83</f>
        <v>13004.204383460565</v>
      </c>
      <c r="K70" s="40">
        <f>B70/B$76</f>
        <v>5.6313296828683496E-2</v>
      </c>
      <c r="L70" s="22">
        <f>(L124*G$37*F$9/F$7)/B$130</f>
        <v>5.6313296828683489E-2</v>
      </c>
      <c r="M70" s="24">
        <f>J70/B$76</f>
        <v>5.6313296828683496E-2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3251.0510958651412</v>
      </c>
      <c r="AB70" s="156">
        <f>Poor!AB70</f>
        <v>0.25</v>
      </c>
      <c r="AC70" s="147">
        <f>$J70*AB70</f>
        <v>3251.0510958651412</v>
      </c>
      <c r="AD70" s="156">
        <f>Poor!AD70</f>
        <v>0.25</v>
      </c>
      <c r="AE70" s="147">
        <f>$J70*AD70</f>
        <v>3251.0510958651412</v>
      </c>
      <c r="AF70" s="156">
        <f>Poor!AF70</f>
        <v>0.25</v>
      </c>
      <c r="AG70" s="147">
        <f>$J70*AF70</f>
        <v>3251.0510958651412</v>
      </c>
      <c r="AH70" s="155">
        <f>SUM(Z70,AB70,AD70,AF70)</f>
        <v>1</v>
      </c>
      <c r="AI70" s="147">
        <f>SUM(AA70,AC70,AE70,AG70)</f>
        <v>13004.204383460565</v>
      </c>
      <c r="AJ70" s="148">
        <f>(AA70+AC70)</f>
        <v>6502.1021917302824</v>
      </c>
      <c r="AK70" s="147">
        <f>(AE70+AG70)</f>
        <v>6502.1021917302824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15726.000000000002</v>
      </c>
      <c r="J71" s="51">
        <f t="shared" ref="J71:J72" si="49">J125*I$83</f>
        <v>15726.000000000002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31212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32400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32400</v>
      </c>
      <c r="K73" s="40">
        <f>B73/B$76</f>
        <v>0.14030468634973975</v>
      </c>
      <c r="L73" s="22">
        <f>(L127*G$37*F$9/F$7)/B$130</f>
        <v>0.14030468634973972</v>
      </c>
      <c r="M73" s="24">
        <f>J73/B$76</f>
        <v>0.14030468634973975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2916</v>
      </c>
      <c r="AB73" s="156">
        <f>Poor!AB73</f>
        <v>0.09</v>
      </c>
      <c r="AC73" s="147">
        <f>$H$73*$B$73*AB73</f>
        <v>2916</v>
      </c>
      <c r="AD73" s="156">
        <f>Poor!AD73</f>
        <v>0.23</v>
      </c>
      <c r="AE73" s="147">
        <f>$H$73*$B$73*AD73</f>
        <v>7452</v>
      </c>
      <c r="AF73" s="156">
        <f>Poor!AF73</f>
        <v>0.59</v>
      </c>
      <c r="AG73" s="147">
        <f>$H$73*$B$73*AF73</f>
        <v>19116</v>
      </c>
      <c r="AH73" s="155">
        <f>SUM(Z73,AB73,AD73,AF73)</f>
        <v>1</v>
      </c>
      <c r="AI73" s="147">
        <f>SUM(AA73,AC73,AE73,AG73)</f>
        <v>32400</v>
      </c>
      <c r="AJ73" s="148">
        <f>(AA73+AC73)</f>
        <v>5832</v>
      </c>
      <c r="AK73" s="147">
        <f>(AE73+AG73)</f>
        <v>26568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3947.4165745856353</v>
      </c>
      <c r="C74" s="39"/>
      <c r="D74" s="38"/>
      <c r="E74" s="32"/>
      <c r="F74" s="32"/>
      <c r="G74" s="32"/>
      <c r="H74" s="31"/>
      <c r="I74" s="39">
        <f>I128*I$83</f>
        <v>206221.79561653946</v>
      </c>
      <c r="J74" s="51">
        <f>J128*I$83</f>
        <v>4454.4215710963108</v>
      </c>
      <c r="K74" s="40">
        <f>B74/B$76</f>
        <v>1.7093859394722272E-2</v>
      </c>
      <c r="L74" s="22">
        <f>(L128*G$37*F$9/F$7)/B$130</f>
        <v>1.7093859394722268E-2</v>
      </c>
      <c r="M74" s="24">
        <f>J74/B$76</f>
        <v>1.9289389549450087E-2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-1878.3086333725194</v>
      </c>
      <c r="AH74" s="155"/>
      <c r="AI74" s="147">
        <f>SUM(AA74,AC74,AE74,AG74)</f>
        <v>-1878.3086333725194</v>
      </c>
      <c r="AJ74" s="148">
        <f>(AA74+AC74)</f>
        <v>0</v>
      </c>
      <c r="AK74" s="147">
        <f>(AE74+AG74)</f>
        <v>-1878.3086333725194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134636.37904195383</v>
      </c>
      <c r="C75" s="39"/>
      <c r="D75" s="38"/>
      <c r="E75" s="32"/>
      <c r="F75" s="32"/>
      <c r="G75" s="32"/>
      <c r="H75" s="31"/>
      <c r="I75" s="47"/>
      <c r="J75" s="51">
        <f>J129*I$83</f>
        <v>134530.61751321927</v>
      </c>
      <c r="K75" s="40">
        <f>B75/B$76</f>
        <v>0.5830282386650002</v>
      </c>
      <c r="L75" s="22">
        <f>(L129*G$37*F$9/F$7)/B$130</f>
        <v>0.58302823866500009</v>
      </c>
      <c r="M75" s="24">
        <f>J75/B$76</f>
        <v>0.58257024983422945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13759.469710775929</v>
      </c>
      <c r="AB75" s="158"/>
      <c r="AC75" s="149">
        <f>AA75+AC65-SUM(AC70,AC74)</f>
        <v>26122.552676035528</v>
      </c>
      <c r="AD75" s="158"/>
      <c r="AE75" s="149">
        <f>AC75+AE65-SUM(AE70,AE74)</f>
        <v>40865.410164268193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88201.347717688084</v>
      </c>
      <c r="AJ75" s="151">
        <f>AJ76-SUM(AJ70,AJ74)</f>
        <v>26122.552676035528</v>
      </c>
      <c r="AK75" s="149">
        <f>AJ75+AK76-SUM(AK70,AK74)</f>
        <v>88201.347717688084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230926</v>
      </c>
      <c r="C76" s="39"/>
      <c r="D76" s="38"/>
      <c r="E76" s="32"/>
      <c r="F76" s="32"/>
      <c r="G76" s="32"/>
      <c r="H76" s="31"/>
      <c r="I76" s="39">
        <f>I130*I$83</f>
        <v>219226.00000000003</v>
      </c>
      <c r="J76" s="51">
        <f>J130*I$83</f>
        <v>231327.24346777616</v>
      </c>
      <c r="K76" s="40">
        <f>SUM(K70:K75)</f>
        <v>0.79674008123814577</v>
      </c>
      <c r="L76" s="22">
        <f>SUM(L70:L75)</f>
        <v>0.79674008123814555</v>
      </c>
      <c r="M76" s="24">
        <f>SUM(M70:M75)</f>
        <v>0.79847762256210275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17010.520806641071</v>
      </c>
      <c r="AB76" s="137"/>
      <c r="AC76" s="153">
        <f>AC65</f>
        <v>15614.13406112474</v>
      </c>
      <c r="AD76" s="137"/>
      <c r="AE76" s="153">
        <f>AE65</f>
        <v>17993.908584097811</v>
      </c>
      <c r="AF76" s="137"/>
      <c r="AG76" s="153">
        <f>AG65</f>
        <v>48708.680015912512</v>
      </c>
      <c r="AH76" s="137"/>
      <c r="AI76" s="153">
        <f>SUM(AA76,AC76,AE76,AG76)</f>
        <v>99327.243467776134</v>
      </c>
      <c r="AJ76" s="154">
        <f>SUM(AA76,AC76)</f>
        <v>32624.65486776581</v>
      </c>
      <c r="AK76" s="154">
        <f>SUM(AE76,AG76)</f>
        <v>66702.58860001032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15726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13759.469710775929</v>
      </c>
      <c r="AD78" s="112"/>
      <c r="AE78" s="112">
        <f>AC75</f>
        <v>26122.552676035528</v>
      </c>
      <c r="AF78" s="112"/>
      <c r="AG78" s="112">
        <f>AE75</f>
        <v>40865.410164268193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13759.469710775929</v>
      </c>
      <c r="AB79" s="112"/>
      <c r="AC79" s="112">
        <f>AA79-AA74+AC65-AC70</f>
        <v>26122.552676035528</v>
      </c>
      <c r="AD79" s="112"/>
      <c r="AE79" s="112">
        <f>AC79-AC74+AE65-AE70</f>
        <v>40865.410164268193</v>
      </c>
      <c r="AF79" s="112"/>
      <c r="AG79" s="112">
        <f>AE79-AE74+AG65-AG70</f>
        <v>86323.039084315562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5.48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10452.202581435895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10452.202581435895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2613.0506453589737</v>
      </c>
      <c r="AB83" s="112"/>
      <c r="AC83" s="165">
        <f>$I$83*AB82/4</f>
        <v>2613.0506453589737</v>
      </c>
      <c r="AD83" s="112"/>
      <c r="AE83" s="165">
        <f>$I$83*AD82/4</f>
        <v>2613.0506453589737</v>
      </c>
      <c r="AF83" s="112"/>
      <c r="AG83" s="165">
        <f>$I$83*AF82/4</f>
        <v>2613.0506453589737</v>
      </c>
      <c r="AH83" s="165">
        <f>SUM(AA83,AC83,AE83,AG83)</f>
        <v>10452.202581435895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18368.827513696695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18368.827513696695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2.2961667469616671</v>
      </c>
      <c r="C91" s="75">
        <f>(C37/$B$83)</f>
        <v>0.38269445782694456</v>
      </c>
      <c r="D91" s="24">
        <f t="shared" ref="D91" si="51">(B91+C91)</f>
        <v>2.6788612047886118</v>
      </c>
      <c r="H91" s="24">
        <f>(E37*F37/G37*F$7/F$9)</f>
        <v>1</v>
      </c>
      <c r="I91" s="22">
        <f t="shared" ref="I91" si="52">(D91*H91)</f>
        <v>2.6788612047886118</v>
      </c>
      <c r="J91" s="24">
        <f>IF(I$32&lt;=1+I$131,I91,L91+J$33*(I91-L91))</f>
        <v>2.2830425032559245</v>
      </c>
      <c r="K91" s="22">
        <f t="shared" ref="K91" si="53">(B91)</f>
        <v>2.2961667469616671</v>
      </c>
      <c r="L91" s="22">
        <f t="shared" ref="L91" si="54">(K91*H91)</f>
        <v>2.2961667469616671</v>
      </c>
      <c r="M91" s="230">
        <f t="shared" si="50"/>
        <v>2.2830425032559245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0.57404168674041678</v>
      </c>
      <c r="C92" s="75">
        <f t="shared" si="56"/>
        <v>0.14351042168510419</v>
      </c>
      <c r="D92" s="24">
        <f t="shared" ref="D92:D118" si="57">(B92+C92)</f>
        <v>0.71755210842552097</v>
      </c>
      <c r="H92" s="24">
        <f t="shared" ref="H92:H118" si="58">(E38*F38/G38*F$7/F$9)</f>
        <v>1</v>
      </c>
      <c r="I92" s="22">
        <f t="shared" ref="I92:I118" si="59">(D92*H92)</f>
        <v>0.71755210842552097</v>
      </c>
      <c r="J92" s="24">
        <f t="shared" ref="J92:J118" si="60">IF(I$32&lt;=1+I$131,I92,L92+J$33*(I92-L92))</f>
        <v>0.56912009535076324</v>
      </c>
      <c r="K92" s="22">
        <f t="shared" ref="K92:K118" si="61">(B92)</f>
        <v>0.57404168674041678</v>
      </c>
      <c r="L92" s="22">
        <f t="shared" ref="L92:L118" si="62">(K92*H92)</f>
        <v>0.57404168674041678</v>
      </c>
      <c r="M92" s="230">
        <f t="shared" ref="M92:M118" si="63">(J92)</f>
        <v>0.56912009535076324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2.6788612047886117E-3</v>
      </c>
      <c r="C93" s="75">
        <f t="shared" si="64"/>
        <v>0</v>
      </c>
      <c r="D93" s="24">
        <f t="shared" si="57"/>
        <v>2.6788612047886117E-3</v>
      </c>
      <c r="H93" s="24">
        <f t="shared" si="58"/>
        <v>1</v>
      </c>
      <c r="I93" s="22">
        <f t="shared" si="59"/>
        <v>2.6788612047886117E-3</v>
      </c>
      <c r="J93" s="24">
        <f t="shared" si="60"/>
        <v>2.6788612047886117E-3</v>
      </c>
      <c r="K93" s="22">
        <f t="shared" si="61"/>
        <v>2.6788612047886117E-3</v>
      </c>
      <c r="L93" s="22">
        <f t="shared" si="62"/>
        <v>2.6788612047886117E-3</v>
      </c>
      <c r="M93" s="230">
        <f t="shared" si="63"/>
        <v>2.6788612047886117E-3</v>
      </c>
      <c r="N93" s="232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0.46880071083800706</v>
      </c>
      <c r="C94" s="75">
        <f t="shared" si="65"/>
        <v>-0.46880071083800706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0.48487790937754183</v>
      </c>
      <c r="K94" s="22">
        <f t="shared" si="61"/>
        <v>0.46880071083800706</v>
      </c>
      <c r="L94" s="22">
        <f t="shared" si="62"/>
        <v>0.46880071083800706</v>
      </c>
      <c r="M94" s="230">
        <f t="shared" si="63"/>
        <v>0.48487790937754183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30">
        <f t="shared" si="63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0.26788612047886118</v>
      </c>
      <c r="C96" s="75">
        <f t="shared" si="67"/>
        <v>0</v>
      </c>
      <c r="D96" s="24">
        <f t="shared" si="57"/>
        <v>0.26788612047886118</v>
      </c>
      <c r="H96" s="24">
        <f t="shared" si="58"/>
        <v>1</v>
      </c>
      <c r="I96" s="22">
        <f t="shared" si="59"/>
        <v>0.26788612047886118</v>
      </c>
      <c r="J96" s="24">
        <f t="shared" si="60"/>
        <v>0.26788612047886118</v>
      </c>
      <c r="K96" s="22">
        <f t="shared" si="61"/>
        <v>0.26788612047886118</v>
      </c>
      <c r="L96" s="22">
        <f t="shared" si="62"/>
        <v>0.26788612047886118</v>
      </c>
      <c r="M96" s="230">
        <f t="shared" si="63"/>
        <v>0.26788612047886118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ref="B97:C97" si="68">(B43/$B$83)</f>
        <v>0.34442501204425008</v>
      </c>
      <c r="C97" s="75">
        <f t="shared" si="68"/>
        <v>-0.34442501204425008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0.35623683137941847</v>
      </c>
      <c r="K97" s="22">
        <f t="shared" si="61"/>
        <v>0.34442501204425008</v>
      </c>
      <c r="L97" s="22">
        <f t="shared" si="62"/>
        <v>0.34442501204425008</v>
      </c>
      <c r="M97" s="230">
        <f t="shared" si="63"/>
        <v>0.35623683137941847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ref="B98:C98" si="69">(B44/$B$83)</f>
        <v>0.37312709638127095</v>
      </c>
      <c r="C98" s="75">
        <f t="shared" si="69"/>
        <v>-0.37312709638127095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0.38592323399437006</v>
      </c>
      <c r="K98" s="22">
        <f t="shared" si="61"/>
        <v>0.37312709638127095</v>
      </c>
      <c r="L98" s="22">
        <f t="shared" si="62"/>
        <v>0.37312709638127095</v>
      </c>
      <c r="M98" s="230">
        <f t="shared" si="63"/>
        <v>0.38592323399437006</v>
      </c>
      <c r="N98" s="232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30">
        <f t="shared" si="63"/>
        <v>0</v>
      </c>
      <c r="N99" s="232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ref="B100:C100" si="71">(B46/$B$83)</f>
        <v>0.40182918071829177</v>
      </c>
      <c r="C100" s="75">
        <f t="shared" si="71"/>
        <v>-0.40182918071829177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0.4156096366093216</v>
      </c>
      <c r="K100" s="22">
        <f t="shared" si="61"/>
        <v>0.40182918071829177</v>
      </c>
      <c r="L100" s="22">
        <f t="shared" si="62"/>
        <v>0.40182918071829177</v>
      </c>
      <c r="M100" s="230">
        <f t="shared" si="63"/>
        <v>0.4156096366093216</v>
      </c>
      <c r="N100" s="232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5.7404168674041682E-2</v>
      </c>
      <c r="C101" s="75">
        <f t="shared" si="72"/>
        <v>-5.7404168674041682E-2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5.9372805229903083E-2</v>
      </c>
      <c r="K101" s="22">
        <f t="shared" si="61"/>
        <v>5.7404168674041682E-2</v>
      </c>
      <c r="L101" s="22">
        <f t="shared" si="62"/>
        <v>5.7404168674041682E-2</v>
      </c>
      <c r="M101" s="230">
        <f t="shared" si="63"/>
        <v>5.9372805229903083E-2</v>
      </c>
      <c r="N101" s="232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0.28931701011717009</v>
      </c>
      <c r="C102" s="75">
        <f t="shared" si="73"/>
        <v>0</v>
      </c>
      <c r="D102" s="24">
        <f t="shared" si="57"/>
        <v>0.28931701011717009</v>
      </c>
      <c r="H102" s="24">
        <f t="shared" si="58"/>
        <v>1</v>
      </c>
      <c r="I102" s="22">
        <f t="shared" si="59"/>
        <v>0.28931701011717009</v>
      </c>
      <c r="J102" s="24">
        <f t="shared" si="60"/>
        <v>0.28931701011717009</v>
      </c>
      <c r="K102" s="22">
        <f t="shared" si="61"/>
        <v>0.28931701011717009</v>
      </c>
      <c r="L102" s="22">
        <f t="shared" si="62"/>
        <v>0.28931701011717009</v>
      </c>
      <c r="M102" s="230">
        <f t="shared" si="63"/>
        <v>0.28931701011717009</v>
      </c>
      <c r="N102" s="232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ref="B103:C103" si="74">(B49/$B$83)</f>
        <v>0.1773788812027888</v>
      </c>
      <c r="C103" s="75">
        <f t="shared" si="74"/>
        <v>0</v>
      </c>
      <c r="D103" s="24">
        <f t="shared" si="57"/>
        <v>0.1773788812027888</v>
      </c>
      <c r="H103" s="24">
        <f t="shared" si="58"/>
        <v>1</v>
      </c>
      <c r="I103" s="22">
        <f t="shared" si="59"/>
        <v>0.1773788812027888</v>
      </c>
      <c r="J103" s="24">
        <f t="shared" si="60"/>
        <v>0.1773788812027888</v>
      </c>
      <c r="K103" s="22">
        <f t="shared" si="61"/>
        <v>0.1773788812027888</v>
      </c>
      <c r="L103" s="22">
        <f t="shared" si="62"/>
        <v>0.1773788812027888</v>
      </c>
      <c r="M103" s="230">
        <f t="shared" si="63"/>
        <v>0.1773788812027888</v>
      </c>
      <c r="N103" s="232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30">
        <f t="shared" si="63"/>
        <v>0</v>
      </c>
      <c r="N104" s="232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ref="B105:C105" si="76">(B51/$B$83)</f>
        <v>4.5923334939233347E-2</v>
      </c>
      <c r="C105" s="75">
        <f t="shared" si="76"/>
        <v>0</v>
      </c>
      <c r="D105" s="24">
        <f t="shared" si="57"/>
        <v>4.5923334939233347E-2</v>
      </c>
      <c r="H105" s="24">
        <f t="shared" si="58"/>
        <v>1</v>
      </c>
      <c r="I105" s="22">
        <f t="shared" si="59"/>
        <v>4.5923334939233347E-2</v>
      </c>
      <c r="J105" s="24">
        <f t="shared" si="60"/>
        <v>4.5923334939233347E-2</v>
      </c>
      <c r="K105" s="22">
        <f t="shared" si="61"/>
        <v>4.5923334939233347E-2</v>
      </c>
      <c r="L105" s="22">
        <f t="shared" si="62"/>
        <v>4.5923334939233347E-2</v>
      </c>
      <c r="M105" s="230">
        <f t="shared" si="63"/>
        <v>4.5923334939233347E-2</v>
      </c>
      <c r="N105" s="232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ref="B106:C106" si="77">(B52/$B$83)</f>
        <v>1.1576507349265073</v>
      </c>
      <c r="C106" s="75">
        <f t="shared" si="77"/>
        <v>0</v>
      </c>
      <c r="D106" s="24">
        <f t="shared" si="57"/>
        <v>1.1576507349265073</v>
      </c>
      <c r="H106" s="24">
        <f t="shared" si="58"/>
        <v>1</v>
      </c>
      <c r="I106" s="22">
        <f t="shared" si="59"/>
        <v>1.1576507349265073</v>
      </c>
      <c r="J106" s="24">
        <f t="shared" si="60"/>
        <v>1.1576507349265073</v>
      </c>
      <c r="K106" s="22">
        <f t="shared" si="61"/>
        <v>1.1576507349265073</v>
      </c>
      <c r="L106" s="22">
        <f t="shared" si="62"/>
        <v>1.1576507349265073</v>
      </c>
      <c r="M106" s="230">
        <f t="shared" si="63"/>
        <v>1.1576507349265073</v>
      </c>
      <c r="N106" s="232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30">
        <f t="shared" si="63"/>
        <v>0</v>
      </c>
      <c r="N107" s="232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30">
        <f t="shared" si="63"/>
        <v>0</v>
      </c>
      <c r="N108" s="232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30">
        <f t="shared" si="63"/>
        <v>0</v>
      </c>
      <c r="N109" s="232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30">
        <f t="shared" si="63"/>
        <v>0</v>
      </c>
      <c r="N110" s="232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ref="B111:C111" si="82">(B57/$B$83)</f>
        <v>12.628917108289171</v>
      </c>
      <c r="C111" s="75">
        <f t="shared" si="82"/>
        <v>0</v>
      </c>
      <c r="D111" s="24">
        <f t="shared" si="57"/>
        <v>12.628917108289171</v>
      </c>
      <c r="H111" s="24">
        <f t="shared" si="58"/>
        <v>1</v>
      </c>
      <c r="I111" s="22">
        <f t="shared" si="59"/>
        <v>12.628917108289171</v>
      </c>
      <c r="J111" s="24">
        <f t="shared" si="60"/>
        <v>12.628917108289171</v>
      </c>
      <c r="K111" s="22">
        <f t="shared" si="61"/>
        <v>12.628917108289171</v>
      </c>
      <c r="L111" s="22">
        <f t="shared" si="62"/>
        <v>12.628917108289171</v>
      </c>
      <c r="M111" s="230">
        <f t="shared" si="63"/>
        <v>12.628917108289171</v>
      </c>
      <c r="N111" s="232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30">
        <f t="shared" si="63"/>
        <v>0</v>
      </c>
      <c r="N112" s="232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ref="B113:C113" si="84">(B59/$B$83)</f>
        <v>2.2961667469616671</v>
      </c>
      <c r="C113" s="75">
        <f t="shared" si="84"/>
        <v>0</v>
      </c>
      <c r="D113" s="24">
        <f t="shared" si="57"/>
        <v>2.2961667469616671</v>
      </c>
      <c r="H113" s="24">
        <f t="shared" si="58"/>
        <v>1</v>
      </c>
      <c r="I113" s="22">
        <f t="shared" si="59"/>
        <v>2.2961667469616671</v>
      </c>
      <c r="J113" s="24">
        <f t="shared" si="60"/>
        <v>2.2961667469616671</v>
      </c>
      <c r="K113" s="22">
        <f t="shared" si="61"/>
        <v>2.2961667469616671</v>
      </c>
      <c r="L113" s="22">
        <f t="shared" si="62"/>
        <v>2.2961667469616671</v>
      </c>
      <c r="M113" s="230">
        <f t="shared" si="63"/>
        <v>2.2961667469616671</v>
      </c>
      <c r="N113" s="232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ref="B114:C114" si="85">(B60/$B$83)</f>
        <v>0.71181169155811685</v>
      </c>
      <c r="C114" s="75">
        <f t="shared" si="85"/>
        <v>0</v>
      </c>
      <c r="D114" s="24">
        <f t="shared" si="57"/>
        <v>0.71181169155811685</v>
      </c>
      <c r="H114" s="24">
        <f t="shared" si="58"/>
        <v>1</v>
      </c>
      <c r="I114" s="22">
        <f t="shared" si="59"/>
        <v>0.71181169155811685</v>
      </c>
      <c r="J114" s="24">
        <f t="shared" si="60"/>
        <v>0.71181169155811685</v>
      </c>
      <c r="K114" s="22">
        <f t="shared" si="61"/>
        <v>0.71181169155811685</v>
      </c>
      <c r="L114" s="22">
        <f t="shared" si="62"/>
        <v>0.71181169155811685</v>
      </c>
      <c r="M114" s="230">
        <f t="shared" si="63"/>
        <v>0.71181169155811685</v>
      </c>
      <c r="N114" s="232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30">
        <f t="shared" si="63"/>
        <v>0</v>
      </c>
      <c r="N115" s="232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30">
        <f t="shared" si="63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30">
        <f t="shared" si="63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30">
        <f t="shared" si="63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22.093525092036252</v>
      </c>
      <c r="C119" s="22">
        <f>SUM(C91:C118)</f>
        <v>-1.1193812891438129</v>
      </c>
      <c r="D119" s="24">
        <f>SUM(D91:D118)</f>
        <v>20.974143802892439</v>
      </c>
      <c r="E119" s="22"/>
      <c r="F119" s="2"/>
      <c r="G119" s="2"/>
      <c r="H119" s="31"/>
      <c r="I119" s="22">
        <f>SUM(I91:I118)</f>
        <v>20.974143802892439</v>
      </c>
      <c r="J119" s="24">
        <f>SUM(J91:J118)</f>
        <v>22.131913504875548</v>
      </c>
      <c r="K119" s="22">
        <f>SUM(K91:K118)</f>
        <v>22.093525092036252</v>
      </c>
      <c r="L119" s="22">
        <f>SUM(L91:L118)</f>
        <v>22.093525092036252</v>
      </c>
      <c r="M119" s="57">
        <f t="shared" si="50"/>
        <v>22.131913504875548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1.2441592364998042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1.2441592364998042</v>
      </c>
      <c r="J124" s="240">
        <f>IF(SUMPRODUCT($B$124:$B124,$H$124:$H124)&lt;J$119,($B124*$H124),J$119)</f>
        <v>1.2441592364998042</v>
      </c>
      <c r="K124" s="22">
        <f>(B124)</f>
        <v>1.2441592364998042</v>
      </c>
      <c r="L124" s="29">
        <f>IF(SUMPRODUCT($B$124:$B124,$H$124:$H124)&lt;L$119,($B124*$H124),L$119)</f>
        <v>1.2441592364998042</v>
      </c>
      <c r="M124" s="57">
        <f t="shared" si="90"/>
        <v>1.2441592364998042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1.5045632609466326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1.5045632609466326</v>
      </c>
      <c r="J125" s="240">
        <f>IF(SUMPRODUCT($B$124:$B125,$H$124:$H125)&lt;J$119,($B125*$H125),IF(SUMPRODUCT($B$124:$B124,$H$124:$H124)&lt;J$119,J$119-SUMPRODUCT($B$124:$B124,$H$124:$H124),0))</f>
        <v>1.5045632609466326</v>
      </c>
      <c r="K125" s="22">
        <f t="shared" ref="K125:K126" si="91">(B125)</f>
        <v>1.5045632609466326</v>
      </c>
      <c r="L125" s="29">
        <f>IF(SUMPRODUCT($B$124:$B125,$H$124:$H125)&lt;L$119,($B125*$H125),IF(SUMPRODUCT($B$124:$B124,$H$124:$H124)&lt;L$119,L$119-SUMPRODUCT($B$124:$B124,$H$124:$H124),0))</f>
        <v>1.5045632609466326</v>
      </c>
      <c r="M125" s="57">
        <f t="shared" ref="M125:M126" si="92">(J125)</f>
        <v>1.5045632609466326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2.9861648544236483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2.9861648544236483</v>
      </c>
      <c r="K126" s="22">
        <f t="shared" si="91"/>
        <v>2.9861648544236483</v>
      </c>
      <c r="L126" s="29">
        <f>IF(SUMPRODUCT($B$124:$B126,$H$124:$H126)&lt;(L$119-L$128),($B126*$H126),IF(SUMPRODUCT($B$124:$B125,$H$124:$H125)&lt;(L$119-L$128),L$119-L$128-SUMPRODUCT($B$124:$B125,$H$124:$H125),0))</f>
        <v>2.9861648544236483</v>
      </c>
      <c r="M126" s="57">
        <f t="shared" si="92"/>
        <v>2.9861648544236483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3.0998251083982509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3.0998251083982509</v>
      </c>
      <c r="K127" s="22">
        <f>(B127)</f>
        <v>3.0998251083982509</v>
      </c>
      <c r="L127" s="29">
        <f>IF(SUMPRODUCT($B$124:$B127,$H$124:$H127)&lt;(L$119-L$128),($B127*$H127),IF(SUMPRODUCT($B$124:$B126,$H$124:$H126)&lt;(L$119-L128),L$119-L$128-SUMPRODUCT($B$124:$B126,$H$124:$H126),0))</f>
        <v>3.0998251083982509</v>
      </c>
      <c r="M127" s="57">
        <f t="shared" si="90"/>
        <v>3.0998251083982509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0.37766361145703609</v>
      </c>
      <c r="C128" s="2"/>
      <c r="D128" s="31"/>
      <c r="E128" s="2"/>
      <c r="F128" s="2"/>
      <c r="G128" s="2"/>
      <c r="H128" s="24"/>
      <c r="I128" s="29">
        <f>(I30)</f>
        <v>19.729984566392634</v>
      </c>
      <c r="J128" s="231">
        <f>(J30)</f>
        <v>0.42617061202083728</v>
      </c>
      <c r="K128" s="22">
        <f>(B128)</f>
        <v>0.37766361145703609</v>
      </c>
      <c r="L128" s="22">
        <f>IF(L124=L119,0,(L119-L124)/(B119-B124)*K128)</f>
        <v>0.37766361145703609</v>
      </c>
      <c r="M128" s="57">
        <f t="shared" si="90"/>
        <v>0.42617061202083728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12.881149020310879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12.871030432586375</v>
      </c>
      <c r="K129" s="29">
        <f>(B129)</f>
        <v>12.881149020310879</v>
      </c>
      <c r="L129" s="60">
        <f>IF(SUM(L124:L128)&gt;L130,0,L130-SUM(L124:L128))</f>
        <v>12.881149020310879</v>
      </c>
      <c r="M129" s="57">
        <f t="shared" si="90"/>
        <v>12.871030432586375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22.093525092036252</v>
      </c>
      <c r="C130" s="2"/>
      <c r="D130" s="31"/>
      <c r="E130" s="2"/>
      <c r="F130" s="2"/>
      <c r="G130" s="2"/>
      <c r="H130" s="24"/>
      <c r="I130" s="29">
        <f>(I119)</f>
        <v>20.974143802892439</v>
      </c>
      <c r="J130" s="231">
        <f>(J119)</f>
        <v>22.131913504875548</v>
      </c>
      <c r="K130" s="22">
        <f>(B130)</f>
        <v>22.093525092036252</v>
      </c>
      <c r="L130" s="22">
        <f>(L119)</f>
        <v>22.093525092036252</v>
      </c>
      <c r="M130" s="57">
        <f t="shared" si="90"/>
        <v>22.131913504875548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1.5045632609466324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27" priority="161" operator="equal">
      <formula>16</formula>
    </cfRule>
    <cfRule type="cellIs" dxfId="126" priority="162" operator="equal">
      <formula>15</formula>
    </cfRule>
    <cfRule type="cellIs" dxfId="125" priority="163" operator="equal">
      <formula>14</formula>
    </cfRule>
    <cfRule type="cellIs" dxfId="124" priority="164" operator="equal">
      <formula>13</formula>
    </cfRule>
    <cfRule type="cellIs" dxfId="123" priority="165" operator="equal">
      <formula>12</formula>
    </cfRule>
    <cfRule type="cellIs" dxfId="122" priority="166" operator="equal">
      <formula>11</formula>
    </cfRule>
    <cfRule type="cellIs" dxfId="121" priority="167" operator="equal">
      <formula>10</formula>
    </cfRule>
    <cfRule type="cellIs" dxfId="120" priority="168" operator="equal">
      <formula>9</formula>
    </cfRule>
    <cfRule type="cellIs" dxfId="119" priority="169" operator="equal">
      <formula>8</formula>
    </cfRule>
    <cfRule type="cellIs" dxfId="118" priority="170" operator="equal">
      <formula>7</formula>
    </cfRule>
    <cfRule type="cellIs" dxfId="117" priority="171" operator="equal">
      <formula>6</formula>
    </cfRule>
    <cfRule type="cellIs" dxfId="116" priority="172" operator="equal">
      <formula>5</formula>
    </cfRule>
    <cfRule type="cellIs" dxfId="115" priority="173" operator="equal">
      <formula>4</formula>
    </cfRule>
    <cfRule type="cellIs" dxfId="114" priority="174" operator="equal">
      <formula>3</formula>
    </cfRule>
    <cfRule type="cellIs" dxfId="113" priority="175" operator="equal">
      <formula>2</formula>
    </cfRule>
    <cfRule type="cellIs" dxfId="112" priority="176" operator="equal">
      <formula>1</formula>
    </cfRule>
  </conditionalFormatting>
  <conditionalFormatting sqref="N29">
    <cfRule type="cellIs" dxfId="111" priority="145" operator="equal">
      <formula>16</formula>
    </cfRule>
    <cfRule type="cellIs" dxfId="110" priority="146" operator="equal">
      <formula>15</formula>
    </cfRule>
    <cfRule type="cellIs" dxfId="109" priority="147" operator="equal">
      <formula>14</formula>
    </cfRule>
    <cfRule type="cellIs" dxfId="108" priority="148" operator="equal">
      <formula>13</formula>
    </cfRule>
    <cfRule type="cellIs" dxfId="107" priority="149" operator="equal">
      <formula>12</formula>
    </cfRule>
    <cfRule type="cellIs" dxfId="106" priority="150" operator="equal">
      <formula>11</formula>
    </cfRule>
    <cfRule type="cellIs" dxfId="105" priority="151" operator="equal">
      <formula>10</formula>
    </cfRule>
    <cfRule type="cellIs" dxfId="104" priority="152" operator="equal">
      <formula>9</formula>
    </cfRule>
    <cfRule type="cellIs" dxfId="103" priority="153" operator="equal">
      <formula>8</formula>
    </cfRule>
    <cfRule type="cellIs" dxfId="102" priority="154" operator="equal">
      <formula>7</formula>
    </cfRule>
    <cfRule type="cellIs" dxfId="101" priority="155" operator="equal">
      <formula>6</formula>
    </cfRule>
    <cfRule type="cellIs" dxfId="100" priority="156" operator="equal">
      <formula>5</formula>
    </cfRule>
    <cfRule type="cellIs" dxfId="99" priority="157" operator="equal">
      <formula>4</formula>
    </cfRule>
    <cfRule type="cellIs" dxfId="98" priority="158" operator="equal">
      <formula>3</formula>
    </cfRule>
    <cfRule type="cellIs" dxfId="97" priority="159" operator="equal">
      <formula>2</formula>
    </cfRule>
    <cfRule type="cellIs" dxfId="96" priority="160" operator="equal">
      <formula>1</formula>
    </cfRule>
  </conditionalFormatting>
  <conditionalFormatting sqref="N113:N118">
    <cfRule type="cellIs" dxfId="95" priority="97" operator="equal">
      <formula>16</formula>
    </cfRule>
    <cfRule type="cellIs" dxfId="94" priority="98" operator="equal">
      <formula>15</formula>
    </cfRule>
    <cfRule type="cellIs" dxfId="93" priority="99" operator="equal">
      <formula>14</formula>
    </cfRule>
    <cfRule type="cellIs" dxfId="92" priority="100" operator="equal">
      <formula>13</formula>
    </cfRule>
    <cfRule type="cellIs" dxfId="91" priority="101" operator="equal">
      <formula>12</formula>
    </cfRule>
    <cfRule type="cellIs" dxfId="90" priority="102" operator="equal">
      <formula>11</formula>
    </cfRule>
    <cfRule type="cellIs" dxfId="89" priority="103" operator="equal">
      <formula>10</formula>
    </cfRule>
    <cfRule type="cellIs" dxfId="88" priority="104" operator="equal">
      <formula>9</formula>
    </cfRule>
    <cfRule type="cellIs" dxfId="87" priority="105" operator="equal">
      <formula>8</formula>
    </cfRule>
    <cfRule type="cellIs" dxfId="86" priority="106" operator="equal">
      <formula>7</formula>
    </cfRule>
    <cfRule type="cellIs" dxfId="85" priority="107" operator="equal">
      <formula>6</formula>
    </cfRule>
    <cfRule type="cellIs" dxfId="84" priority="108" operator="equal">
      <formula>5</formula>
    </cfRule>
    <cfRule type="cellIs" dxfId="83" priority="109" operator="equal">
      <formula>4</formula>
    </cfRule>
    <cfRule type="cellIs" dxfId="82" priority="110" operator="equal">
      <formula>3</formula>
    </cfRule>
    <cfRule type="cellIs" dxfId="81" priority="111" operator="equal">
      <formula>2</formula>
    </cfRule>
    <cfRule type="cellIs" dxfId="80" priority="112" operator="equal">
      <formula>1</formula>
    </cfRule>
  </conditionalFormatting>
  <conditionalFormatting sqref="N27:N28">
    <cfRule type="cellIs" dxfId="79" priority="81" operator="equal">
      <formula>16</formula>
    </cfRule>
    <cfRule type="cellIs" dxfId="78" priority="82" operator="equal">
      <formula>15</formula>
    </cfRule>
    <cfRule type="cellIs" dxfId="77" priority="83" operator="equal">
      <formula>14</formula>
    </cfRule>
    <cfRule type="cellIs" dxfId="76" priority="84" operator="equal">
      <formula>13</formula>
    </cfRule>
    <cfRule type="cellIs" dxfId="75" priority="85" operator="equal">
      <formula>12</formula>
    </cfRule>
    <cfRule type="cellIs" dxfId="74" priority="86" operator="equal">
      <formula>11</formula>
    </cfRule>
    <cfRule type="cellIs" dxfId="73" priority="87" operator="equal">
      <formula>10</formula>
    </cfRule>
    <cfRule type="cellIs" dxfId="72" priority="88" operator="equal">
      <formula>9</formula>
    </cfRule>
    <cfRule type="cellIs" dxfId="71" priority="89" operator="equal">
      <formula>8</formula>
    </cfRule>
    <cfRule type="cellIs" dxfId="70" priority="90" operator="equal">
      <formula>7</formula>
    </cfRule>
    <cfRule type="cellIs" dxfId="69" priority="91" operator="equal">
      <formula>6</formula>
    </cfRule>
    <cfRule type="cellIs" dxfId="68" priority="92" operator="equal">
      <formula>5</formula>
    </cfRule>
    <cfRule type="cellIs" dxfId="67" priority="93" operator="equal">
      <formula>4</formula>
    </cfRule>
    <cfRule type="cellIs" dxfId="66" priority="94" operator="equal">
      <formula>3</formula>
    </cfRule>
    <cfRule type="cellIs" dxfId="65" priority="95" operator="equal">
      <formula>2</formula>
    </cfRule>
    <cfRule type="cellIs" dxfId="64" priority="96" operator="equal">
      <formula>1</formula>
    </cfRule>
  </conditionalFormatting>
  <conditionalFormatting sqref="N112">
    <cfRule type="cellIs" dxfId="63" priority="49" operator="equal">
      <formula>16</formula>
    </cfRule>
    <cfRule type="cellIs" dxfId="62" priority="50" operator="equal">
      <formula>15</formula>
    </cfRule>
    <cfRule type="cellIs" dxfId="61" priority="51" operator="equal">
      <formula>14</formula>
    </cfRule>
    <cfRule type="cellIs" dxfId="60" priority="52" operator="equal">
      <formula>13</formula>
    </cfRule>
    <cfRule type="cellIs" dxfId="59" priority="53" operator="equal">
      <formula>12</formula>
    </cfRule>
    <cfRule type="cellIs" dxfId="58" priority="54" operator="equal">
      <formula>11</formula>
    </cfRule>
    <cfRule type="cellIs" dxfId="57" priority="55" operator="equal">
      <formula>10</formula>
    </cfRule>
    <cfRule type="cellIs" dxfId="56" priority="56" operator="equal">
      <formula>9</formula>
    </cfRule>
    <cfRule type="cellIs" dxfId="55" priority="57" operator="equal">
      <formula>8</formula>
    </cfRule>
    <cfRule type="cellIs" dxfId="54" priority="58" operator="equal">
      <formula>7</formula>
    </cfRule>
    <cfRule type="cellIs" dxfId="53" priority="59" operator="equal">
      <formula>6</formula>
    </cfRule>
    <cfRule type="cellIs" dxfId="52" priority="60" operator="equal">
      <formula>5</formula>
    </cfRule>
    <cfRule type="cellIs" dxfId="51" priority="61" operator="equal">
      <formula>4</formula>
    </cfRule>
    <cfRule type="cellIs" dxfId="50" priority="62" operator="equal">
      <formula>3</formula>
    </cfRule>
    <cfRule type="cellIs" dxfId="49" priority="63" operator="equal">
      <formula>2</formula>
    </cfRule>
    <cfRule type="cellIs" dxfId="48" priority="64" operator="equal">
      <formula>1</formula>
    </cfRule>
  </conditionalFormatting>
  <conditionalFormatting sqref="N91:N104">
    <cfRule type="cellIs" dxfId="47" priority="33" operator="equal">
      <formula>16</formula>
    </cfRule>
    <cfRule type="cellIs" dxfId="46" priority="34" operator="equal">
      <formula>15</formula>
    </cfRule>
    <cfRule type="cellIs" dxfId="45" priority="35" operator="equal">
      <formula>14</formula>
    </cfRule>
    <cfRule type="cellIs" dxfId="44" priority="36" operator="equal">
      <formula>13</formula>
    </cfRule>
    <cfRule type="cellIs" dxfId="43" priority="37" operator="equal">
      <formula>12</formula>
    </cfRule>
    <cfRule type="cellIs" dxfId="42" priority="38" operator="equal">
      <formula>11</formula>
    </cfRule>
    <cfRule type="cellIs" dxfId="41" priority="39" operator="equal">
      <formula>10</formula>
    </cfRule>
    <cfRule type="cellIs" dxfId="40" priority="40" operator="equal">
      <formula>9</formula>
    </cfRule>
    <cfRule type="cellIs" dxfId="39" priority="41" operator="equal">
      <formula>8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N105:N111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4"/>
      <c r="B2" s="254"/>
      <c r="C2" s="254"/>
      <c r="D2" s="254"/>
      <c r="E2" s="254"/>
      <c r="F2" s="255"/>
      <c r="G2" s="252"/>
      <c r="H2" s="252"/>
      <c r="I2" s="252"/>
      <c r="J2" s="252"/>
      <c r="K2" s="266" t="str">
        <f>Poor!A1</f>
        <v>ZALRC : 59206</v>
      </c>
      <c r="L2" s="266"/>
      <c r="M2" s="266"/>
      <c r="N2" s="266"/>
      <c r="O2" s="266"/>
      <c r="P2" s="266"/>
      <c r="Q2" s="266"/>
      <c r="R2" s="254"/>
      <c r="S2" s="254"/>
      <c r="T2" s="254"/>
      <c r="U2" s="254"/>
      <c r="V2" s="254"/>
    </row>
    <row r="3" spans="1:22" s="92" customFormat="1" ht="17">
      <c r="A3" s="90"/>
      <c r="B3" s="267" t="str">
        <f>V.Poor!A3</f>
        <v>Sources of Food : Very Poor HHs</v>
      </c>
      <c r="C3" s="268"/>
      <c r="D3" s="268"/>
      <c r="E3" s="268"/>
      <c r="F3" s="251"/>
      <c r="G3" s="265" t="str">
        <f>Poor!A3</f>
        <v>Sources of Food : Poor HHs</v>
      </c>
      <c r="H3" s="265"/>
      <c r="I3" s="265"/>
      <c r="J3" s="265"/>
      <c r="K3" s="252"/>
      <c r="L3" s="265" t="str">
        <f>Middle!A3</f>
        <v>Sources of Food : Middle HHs</v>
      </c>
      <c r="M3" s="265"/>
      <c r="N3" s="265"/>
      <c r="O3" s="265"/>
      <c r="P3" s="265"/>
      <c r="Q3" s="253"/>
      <c r="R3" s="265" t="str">
        <f>Rich!A3</f>
        <v>Sources of Food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0" t="str">
        <f>Poor!A1</f>
        <v>ZALRC : 59206</v>
      </c>
      <c r="L2" s="270"/>
      <c r="M2" s="270"/>
      <c r="N2" s="270"/>
      <c r="O2" s="270"/>
      <c r="P2" s="270"/>
      <c r="Q2" s="270"/>
      <c r="R2" s="87"/>
      <c r="S2" s="87"/>
      <c r="T2" s="87"/>
      <c r="U2" s="87"/>
      <c r="V2" s="87"/>
    </row>
    <row r="3" spans="1:22" s="92" customFormat="1" ht="17">
      <c r="A3" s="90"/>
      <c r="B3" s="89"/>
      <c r="C3" s="271" t="str">
        <f>V.Poor!A34</f>
        <v>Income : Very Poor HHs</v>
      </c>
      <c r="D3" s="271"/>
      <c r="E3" s="271"/>
      <c r="F3" s="90"/>
      <c r="G3" s="269" t="str">
        <f>Poor!A34</f>
        <v>Income : Poor HHs</v>
      </c>
      <c r="H3" s="269"/>
      <c r="I3" s="269"/>
      <c r="J3" s="269"/>
      <c r="K3" s="89"/>
      <c r="L3" s="269" t="str">
        <f>Middle!A34</f>
        <v>Income : Middle HHs</v>
      </c>
      <c r="M3" s="269"/>
      <c r="N3" s="269"/>
      <c r="O3" s="269"/>
      <c r="P3" s="269"/>
      <c r="Q3" s="91"/>
      <c r="R3" s="269" t="str">
        <f>Rich!A34</f>
        <v>Income : Better-off HHs</v>
      </c>
      <c r="S3" s="269"/>
      <c r="T3" s="269"/>
      <c r="U3" s="26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2863.9536513295311</v>
      </c>
      <c r="C72" s="109">
        <f>Poor!R7</f>
        <v>3239.5145631319415</v>
      </c>
      <c r="D72" s="109">
        <f>Middle!R7</f>
        <v>2875.1347300111374</v>
      </c>
      <c r="E72" s="109">
        <f>Rich!R7</f>
        <v>4788.341919476471</v>
      </c>
      <c r="F72" s="109">
        <f>V.Poor!T7</f>
        <v>2863.9536513295311</v>
      </c>
      <c r="G72" s="109">
        <f>Poor!T7</f>
        <v>3119.0648062107398</v>
      </c>
      <c r="H72" s="109">
        <f>Middle!T7</f>
        <v>2713.7118341425798</v>
      </c>
      <c r="I72" s="109">
        <f>Rich!T7</f>
        <v>4342.4829378826653</v>
      </c>
    </row>
    <row r="73" spans="1:9">
      <c r="A73" t="str">
        <f>V.Poor!Q8</f>
        <v>Own crops sold</v>
      </c>
      <c r="B73" s="109">
        <f>V.Poor!R8</f>
        <v>274.28571428571428</v>
      </c>
      <c r="C73" s="109">
        <f>Poor!R8</f>
        <v>1225</v>
      </c>
      <c r="D73" s="109">
        <f>Middle!R8</f>
        <v>7074.2857142857156</v>
      </c>
      <c r="E73" s="109">
        <f>Rich!R8</f>
        <v>33296</v>
      </c>
      <c r="F73" s="109">
        <f>V.Poor!T8</f>
        <v>274.28571428571428</v>
      </c>
      <c r="G73" s="109">
        <f>Poor!T8</f>
        <v>1293.7108594062804</v>
      </c>
      <c r="H73" s="109">
        <f>Middle!T8</f>
        <v>7258.6114286423272</v>
      </c>
      <c r="I73" s="109">
        <f>Rich!T8</f>
        <v>33820.321948395023</v>
      </c>
    </row>
    <row r="74" spans="1:9">
      <c r="A74" t="str">
        <f>V.Poor!Q9</f>
        <v>Animal products consumed</v>
      </c>
      <c r="B74" s="109">
        <f>V.Poor!R9</f>
        <v>62.715074980268348</v>
      </c>
      <c r="C74" s="109">
        <f>Poor!R9</f>
        <v>504.78682409910243</v>
      </c>
      <c r="D74" s="109">
        <f>Middle!R9</f>
        <v>1584.2722190212723</v>
      </c>
      <c r="E74" s="109">
        <f>Rich!R9</f>
        <v>1503.440461216265</v>
      </c>
      <c r="F74" s="109">
        <f>V.Poor!T9</f>
        <v>62.715074980268348</v>
      </c>
      <c r="G74" s="109">
        <f>Poor!T9</f>
        <v>504.78682409910243</v>
      </c>
      <c r="H74" s="109">
        <f>Middle!T9</f>
        <v>1584.2722190212723</v>
      </c>
      <c r="I74" s="109">
        <f>Rich!T9</f>
        <v>1503.440461216265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228.57142857142858</v>
      </c>
      <c r="C76" s="109">
        <f>Poor!R11</f>
        <v>4223</v>
      </c>
      <c r="D76" s="109">
        <f>Middle!R11</f>
        <v>26568.000000000004</v>
      </c>
      <c r="E76" s="109">
        <f>Rich!R11</f>
        <v>26691.555555555555</v>
      </c>
      <c r="F76" s="109">
        <f>V.Poor!T11</f>
        <v>228.57142857142858</v>
      </c>
      <c r="G76" s="109">
        <f>Poor!T11</f>
        <v>4223</v>
      </c>
      <c r="H76" s="109">
        <f>Middle!T11</f>
        <v>27081.292720776935</v>
      </c>
      <c r="I76" s="109">
        <f>Rich!T11</f>
        <v>26523.894467405986</v>
      </c>
    </row>
    <row r="77" spans="1:9">
      <c r="A77" t="str">
        <f>V.Poor!Q12</f>
        <v>Wild foods consumed and sold</v>
      </c>
      <c r="B77" s="109">
        <f>V.Poor!R12</f>
        <v>824.49305488011362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803.18807826043542</v>
      </c>
      <c r="G77" s="109">
        <f>Poor!T12</f>
        <v>-83.452247757332614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17165.714285714286</v>
      </c>
      <c r="C78" s="109">
        <f>Poor!R13</f>
        <v>3150</v>
      </c>
      <c r="D78" s="109">
        <f>Middle!R13</f>
        <v>0</v>
      </c>
      <c r="E78" s="109">
        <f>Rich!R13</f>
        <v>0</v>
      </c>
      <c r="F78" s="109">
        <f>V.Poor!T13</f>
        <v>17165.714285714286</v>
      </c>
      <c r="G78" s="109">
        <f>Poor!T13</f>
        <v>3150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116571.42857142857</v>
      </c>
      <c r="E79" s="109">
        <f>Rich!R14</f>
        <v>117333.33333333333</v>
      </c>
      <c r="F79" s="109">
        <f>V.Poor!T14</f>
        <v>0</v>
      </c>
      <c r="G79" s="109">
        <f>Poor!T14</f>
        <v>0</v>
      </c>
      <c r="H79" s="109">
        <f>Middle!T14</f>
        <v>116571.42857142857</v>
      </c>
      <c r="I79" s="109">
        <f>Rich!T14</f>
        <v>117333.33333333333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6857.1428571428569</v>
      </c>
      <c r="C81" s="109">
        <f>Poor!R16</f>
        <v>2640</v>
      </c>
      <c r="D81" s="109">
        <f>Middle!R16</f>
        <v>0</v>
      </c>
      <c r="E81" s="109">
        <f>Rich!R16</f>
        <v>0</v>
      </c>
      <c r="F81" s="109">
        <f>V.Poor!T16</f>
        <v>6763.3066966723363</v>
      </c>
      <c r="G81" s="109">
        <f>Poor!T16</f>
        <v>2603.7206662334838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21333.333333333332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21333.333333333332</v>
      </c>
    </row>
    <row r="83" spans="1:9">
      <c r="A83" t="str">
        <f>V.Poor!Q18</f>
        <v>Food transfer - official</v>
      </c>
      <c r="B83" s="109">
        <f>V.Poor!R18</f>
        <v>1264.0607808236907</v>
      </c>
      <c r="C83" s="109">
        <f>Poor!R18</f>
        <v>1382.5664790259123</v>
      </c>
      <c r="D83" s="109">
        <f>Middle!R18</f>
        <v>948.0455856177681</v>
      </c>
      <c r="E83" s="109">
        <f>Rich!R18</f>
        <v>737.36878881381983</v>
      </c>
      <c r="F83" s="109">
        <f>V.Poor!T18</f>
        <v>1264.0607808236907</v>
      </c>
      <c r="G83" s="109">
        <f>Poor!T18</f>
        <v>1382.5664790259123</v>
      </c>
      <c r="H83" s="109">
        <f>Middle!T18</f>
        <v>948.0455856177681</v>
      </c>
      <c r="I83" s="109">
        <f>Rich!T18</f>
        <v>737.36878881381983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13920</v>
      </c>
      <c r="C85" s="109">
        <f>Poor!R20</f>
        <v>24840</v>
      </c>
      <c r="D85" s="109">
        <f>Middle!R20</f>
        <v>8502.8571428571431</v>
      </c>
      <c r="E85" s="109">
        <f>Rich!R20</f>
        <v>6613.333333333333</v>
      </c>
      <c r="F85" s="109">
        <f>V.Poor!T20</f>
        <v>13920</v>
      </c>
      <c r="G85" s="109">
        <f>Poor!T20</f>
        <v>24840</v>
      </c>
      <c r="H85" s="109">
        <f>Middle!T20</f>
        <v>8502.8571428571431</v>
      </c>
      <c r="I85" s="109">
        <f>Rich!T20</f>
        <v>6613.333333333333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6000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6000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43460.936847727884</v>
      </c>
      <c r="C88" s="109">
        <f>Poor!R23</f>
        <v>47204.867866256958</v>
      </c>
      <c r="D88" s="109">
        <f>Middle!R23</f>
        <v>164124.02396322161</v>
      </c>
      <c r="E88" s="109">
        <f>Rich!R23</f>
        <v>212296.7067250621</v>
      </c>
      <c r="F88" s="109">
        <f>V.Poor!T23</f>
        <v>43345.795710637685</v>
      </c>
      <c r="G88" s="109">
        <f>Poor!T23</f>
        <v>47033.397387218189</v>
      </c>
      <c r="H88" s="109">
        <f>Middle!T23</f>
        <v>164660.21950248658</v>
      </c>
      <c r="I88" s="109">
        <f>Rich!T23</f>
        <v>212207.50860371377</v>
      </c>
    </row>
    <row r="89" spans="1:9">
      <c r="A89" t="str">
        <f>V.Poor!Q24</f>
        <v>Food Poverty line</v>
      </c>
      <c r="B89" s="109">
        <f>V.Poor!R24</f>
        <v>16327.846678841506</v>
      </c>
      <c r="C89" s="109">
        <f>Poor!R24</f>
        <v>16327.846678841508</v>
      </c>
      <c r="D89" s="109">
        <f>Middle!R24</f>
        <v>16327.84667884151</v>
      </c>
      <c r="E89" s="109">
        <f>Rich!R24</f>
        <v>16327.84667884151</v>
      </c>
      <c r="F89" s="109">
        <f>V.Poor!T24</f>
        <v>16327.846678841506</v>
      </c>
      <c r="G89" s="109">
        <f>Poor!T24</f>
        <v>16327.846678841508</v>
      </c>
      <c r="H89" s="109">
        <f>Middle!T24</f>
        <v>16327.84667884151</v>
      </c>
      <c r="I89" s="109">
        <f>Rich!T24</f>
        <v>16327.84667884151</v>
      </c>
    </row>
    <row r="90" spans="1:9">
      <c r="A90" s="108" t="str">
        <f>V.Poor!Q25</f>
        <v>Lower Bound Poverty line</v>
      </c>
      <c r="B90" s="109">
        <f>V.Poor!R25</f>
        <v>30306.513345508174</v>
      </c>
      <c r="C90" s="109">
        <f>Poor!R25</f>
        <v>30306.513345508178</v>
      </c>
      <c r="D90" s="109">
        <f>Middle!R25</f>
        <v>30306.51334550817</v>
      </c>
      <c r="E90" s="109">
        <f>Rich!R25</f>
        <v>30306.513345508178</v>
      </c>
      <c r="F90" s="109">
        <f>V.Poor!T25</f>
        <v>30306.513345508174</v>
      </c>
      <c r="G90" s="109">
        <f>Poor!T25</f>
        <v>30306.513345508178</v>
      </c>
      <c r="H90" s="109">
        <f>Middle!T25</f>
        <v>30306.51334550817</v>
      </c>
      <c r="I90" s="109">
        <f>Rich!T25</f>
        <v>30306.513345508178</v>
      </c>
    </row>
    <row r="91" spans="1:9">
      <c r="A91" s="108" t="str">
        <f>V.Poor!Q26</f>
        <v>Upper Bound Poverty line</v>
      </c>
      <c r="B91" s="109">
        <f>V.Poor!R26</f>
        <v>58050.513345508181</v>
      </c>
      <c r="C91" s="109">
        <f>Poor!R26</f>
        <v>58050.513345508167</v>
      </c>
      <c r="D91" s="109">
        <f>Middle!R26</f>
        <v>58050.513345508181</v>
      </c>
      <c r="E91" s="109">
        <f>Rich!R26</f>
        <v>58050.513345508174</v>
      </c>
      <c r="F91" s="109">
        <f>V.Poor!T26</f>
        <v>58050.513345508181</v>
      </c>
      <c r="G91" s="109">
        <f>Poor!T26</f>
        <v>58050.513345508167</v>
      </c>
      <c r="H91" s="109">
        <f>Middle!T26</f>
        <v>58050.513345508181</v>
      </c>
      <c r="I91" s="109">
        <f>Rich!T26</f>
        <v>58050.513345508174</v>
      </c>
    </row>
    <row r="92" spans="1:9">
      <c r="A92" s="108" t="str">
        <f>V.Poor!Q27</f>
        <v>Resilience line</v>
      </c>
      <c r="B92" s="109">
        <f>V.Poor!R27</f>
        <v>58999.084774079609</v>
      </c>
      <c r="C92" s="109">
        <f>Poor!R27</f>
        <v>59470.513345508174</v>
      </c>
      <c r="D92" s="109">
        <f>Middle!R27</f>
        <v>70221.941916936747</v>
      </c>
      <c r="E92" s="109">
        <f>Rich!R27</f>
        <v>86850.513345508196</v>
      </c>
      <c r="F92" s="109">
        <f>V.Poor!T27</f>
        <v>58999.084774079609</v>
      </c>
      <c r="G92" s="109">
        <f>Poor!T27</f>
        <v>59470.513345508174</v>
      </c>
      <c r="H92" s="109">
        <f>Middle!T27</f>
        <v>70221.941916936747</v>
      </c>
      <c r="I92" s="109">
        <f>Rich!T27</f>
        <v>86850.513345508196</v>
      </c>
    </row>
    <row r="93" spans="1:9">
      <c r="A93" t="str">
        <f>V.Poor!Q24</f>
        <v>Food Poverty line</v>
      </c>
      <c r="F93" s="109">
        <f>V.Poor!T24</f>
        <v>16327.846678841506</v>
      </c>
      <c r="G93" s="109">
        <f>Poor!T24</f>
        <v>16327.846678841508</v>
      </c>
      <c r="H93" s="109">
        <f>Middle!T24</f>
        <v>16327.84667884151</v>
      </c>
      <c r="I93" s="109">
        <f>Rich!T24</f>
        <v>16327.84667884151</v>
      </c>
    </row>
    <row r="94" spans="1:9">
      <c r="A94" t="str">
        <f>V.Poor!Q25</f>
        <v>Lower Bound Poverty line</v>
      </c>
      <c r="F94" s="109">
        <f>V.Poor!T25</f>
        <v>30306.513345508174</v>
      </c>
      <c r="G94" s="109">
        <f>Poor!T25</f>
        <v>30306.513345508178</v>
      </c>
      <c r="H94" s="109">
        <f>Middle!T25</f>
        <v>30306.51334550817</v>
      </c>
      <c r="I94" s="109">
        <f>Rich!T25</f>
        <v>30306.513345508178</v>
      </c>
    </row>
    <row r="95" spans="1:9">
      <c r="A95" t="str">
        <f>V.Poor!Q26</f>
        <v>Upper Bound Poverty line</v>
      </c>
      <c r="F95" s="109">
        <f>V.Poor!T26</f>
        <v>58050.513345508181</v>
      </c>
      <c r="G95" s="109">
        <f>Poor!T26</f>
        <v>58050.513345508167</v>
      </c>
      <c r="H95" s="109">
        <f>Middle!T26</f>
        <v>58050.513345508181</v>
      </c>
      <c r="I95" s="109">
        <f>Rich!T26</f>
        <v>58050.513345508174</v>
      </c>
    </row>
    <row r="96" spans="1:9">
      <c r="A96" t="str">
        <f>V.Poor!Q27</f>
        <v>Resilience line</v>
      </c>
      <c r="F96" s="109">
        <f>V.Poor!T27</f>
        <v>58999.084774079609</v>
      </c>
      <c r="G96" s="109">
        <f>Poor!T27</f>
        <v>59470.513345508174</v>
      </c>
      <c r="H96" s="109">
        <f>Middle!T27</f>
        <v>70221.941916936747</v>
      </c>
      <c r="I96" s="109">
        <f>Rich!T27</f>
        <v>86850.513345508196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0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0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0</v>
      </c>
      <c r="G99" s="242">
        <f t="shared" si="0"/>
        <v>0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14589.576497780297</v>
      </c>
      <c r="C100" s="242">
        <f t="shared" si="0"/>
        <v>10845.645479251209</v>
      </c>
      <c r="D100" s="242">
        <f t="shared" si="0"/>
        <v>0</v>
      </c>
      <c r="E100" s="242">
        <f t="shared" si="0"/>
        <v>0</v>
      </c>
      <c r="F100" s="242">
        <f t="shared" si="0"/>
        <v>14704.717634870496</v>
      </c>
      <c r="G100" s="242">
        <f t="shared" si="0"/>
        <v>11017.115958289978</v>
      </c>
      <c r="H100" s="242">
        <f t="shared" si="0"/>
        <v>0</v>
      </c>
      <c r="I100" s="242">
        <f t="shared" si="0"/>
        <v>0</v>
      </c>
    </row>
    <row r="101" spans="1:9">
      <c r="A101" t="s">
        <v>144</v>
      </c>
      <c r="B101" s="242">
        <f>IF(B92&gt;B$88,B92-B$88,0)</f>
        <v>15538.147926351725</v>
      </c>
      <c r="C101" s="242">
        <f t="shared" si="0"/>
        <v>12265.645479251216</v>
      </c>
      <c r="D101" s="242">
        <f t="shared" si="0"/>
        <v>0</v>
      </c>
      <c r="E101" s="242">
        <f t="shared" si="0"/>
        <v>0</v>
      </c>
      <c r="F101" s="242">
        <f t="shared" si="0"/>
        <v>15653.289063441924</v>
      </c>
      <c r="G101" s="242">
        <f t="shared" si="0"/>
        <v>12437.115958289985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7" customFormat="1" ht="19">
      <c r="A2" s="254"/>
      <c r="B2" s="254"/>
      <c r="C2" s="254"/>
      <c r="D2" s="254"/>
      <c r="E2" s="254"/>
      <c r="F2" s="254"/>
      <c r="G2" s="252"/>
      <c r="H2" s="252"/>
      <c r="I2" s="252"/>
      <c r="J2" s="252"/>
      <c r="K2" s="266" t="str">
        <f>Poor!A1</f>
        <v>ZALRC : 59206</v>
      </c>
      <c r="L2" s="266"/>
      <c r="M2" s="266"/>
      <c r="N2" s="266"/>
      <c r="O2" s="266"/>
      <c r="P2" s="266"/>
      <c r="Q2" s="266"/>
      <c r="R2" s="254"/>
      <c r="S2" s="254"/>
      <c r="T2" s="254"/>
      <c r="U2" s="254"/>
      <c r="V2" s="254"/>
    </row>
    <row r="3" spans="1:22" s="92" customFormat="1" ht="17">
      <c r="A3" s="90"/>
      <c r="B3" s="267" t="str">
        <f>V.Poor!A67</f>
        <v>Expenditure : Very Poor HHs</v>
      </c>
      <c r="C3" s="267"/>
      <c r="D3" s="267"/>
      <c r="E3" s="267"/>
      <c r="F3" s="256"/>
      <c r="G3" s="265" t="str">
        <f>Poor!A67</f>
        <v>Expenditure : Poor HHs</v>
      </c>
      <c r="H3" s="265"/>
      <c r="I3" s="265"/>
      <c r="J3" s="265"/>
      <c r="K3" s="252"/>
      <c r="L3" s="265" t="str">
        <f>Middle!A67</f>
        <v>Expenditure : Middle HHs</v>
      </c>
      <c r="M3" s="265"/>
      <c r="N3" s="265"/>
      <c r="O3" s="265"/>
      <c r="P3" s="265"/>
      <c r="Q3" s="253"/>
      <c r="R3" s="265" t="str">
        <f>Rich!A67</f>
        <v>Expenditure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0.15</v>
      </c>
      <c r="C2" s="203">
        <f>[1]WB!$CK$10</f>
        <v>0.55000000000000004</v>
      </c>
      <c r="D2" s="203">
        <f>[1]WB!$CK$11</f>
        <v>0.25</v>
      </c>
      <c r="E2" s="203">
        <f>[1]WB!$CK$12</f>
        <v>0.05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2863.9536513295311</v>
      </c>
      <c r="C3" s="204">
        <f>Income!C72</f>
        <v>3239.5145631319415</v>
      </c>
      <c r="D3" s="204">
        <f>Income!D72</f>
        <v>2875.1347300111374</v>
      </c>
      <c r="E3" s="204">
        <f>Income!E72</f>
        <v>4788.341919476471</v>
      </c>
      <c r="F3" s="205">
        <f>IF(F$2&lt;=($B$2+$C$2+$D$2),IF(F$2&lt;=($B$2+$C$2),IF(F$2&lt;=$B$2,$B3,$C3),$D3),$E3)</f>
        <v>2863.9536513295311</v>
      </c>
      <c r="G3" s="205">
        <f t="shared" ref="G3:AW7" si="0">IF(G$2&lt;=($B$2+$C$2+$D$2),IF(G$2&lt;=($B$2+$C$2),IF(G$2&lt;=$B$2,$B3,$C3),$D3),$E3)</f>
        <v>2863.9536513295311</v>
      </c>
      <c r="H3" s="205">
        <f t="shared" si="0"/>
        <v>2863.9536513295311</v>
      </c>
      <c r="I3" s="205">
        <f t="shared" si="0"/>
        <v>2863.9536513295311</v>
      </c>
      <c r="J3" s="205">
        <f t="shared" si="0"/>
        <v>2863.9536513295311</v>
      </c>
      <c r="K3" s="205">
        <f t="shared" si="0"/>
        <v>2863.9536513295311</v>
      </c>
      <c r="L3" s="205">
        <f t="shared" si="0"/>
        <v>2863.9536513295311</v>
      </c>
      <c r="M3" s="205">
        <f t="shared" si="0"/>
        <v>2863.9536513295311</v>
      </c>
      <c r="N3" s="205">
        <f t="shared" si="0"/>
        <v>2863.9536513295311</v>
      </c>
      <c r="O3" s="205">
        <f t="shared" si="0"/>
        <v>2863.9536513295311</v>
      </c>
      <c r="P3" s="205">
        <f t="shared" si="0"/>
        <v>2863.9536513295311</v>
      </c>
      <c r="Q3" s="205">
        <f t="shared" si="0"/>
        <v>2863.9536513295311</v>
      </c>
      <c r="R3" s="205">
        <f t="shared" si="0"/>
        <v>2863.9536513295311</v>
      </c>
      <c r="S3" s="205">
        <f t="shared" si="0"/>
        <v>2863.9536513295311</v>
      </c>
      <c r="T3" s="205">
        <f t="shared" si="0"/>
        <v>2863.9536513295311</v>
      </c>
      <c r="U3" s="205">
        <f t="shared" si="0"/>
        <v>3239.5145631319415</v>
      </c>
      <c r="V3" s="205">
        <f t="shared" si="0"/>
        <v>3239.5145631319415</v>
      </c>
      <c r="W3" s="205">
        <f t="shared" si="0"/>
        <v>3239.5145631319415</v>
      </c>
      <c r="X3" s="205">
        <f t="shared" si="0"/>
        <v>3239.5145631319415</v>
      </c>
      <c r="Y3" s="205">
        <f t="shared" si="0"/>
        <v>3239.5145631319415</v>
      </c>
      <c r="Z3" s="205">
        <f t="shared" si="0"/>
        <v>3239.5145631319415</v>
      </c>
      <c r="AA3" s="205">
        <f t="shared" si="0"/>
        <v>3239.5145631319415</v>
      </c>
      <c r="AB3" s="205">
        <f t="shared" si="0"/>
        <v>3239.5145631319415</v>
      </c>
      <c r="AC3" s="205">
        <f t="shared" si="0"/>
        <v>3239.5145631319415</v>
      </c>
      <c r="AD3" s="205">
        <f t="shared" si="0"/>
        <v>3239.5145631319415</v>
      </c>
      <c r="AE3" s="205">
        <f t="shared" si="0"/>
        <v>3239.5145631319415</v>
      </c>
      <c r="AF3" s="205">
        <f t="shared" si="0"/>
        <v>3239.5145631319415</v>
      </c>
      <c r="AG3" s="205">
        <f t="shared" si="0"/>
        <v>3239.5145631319415</v>
      </c>
      <c r="AH3" s="205">
        <f t="shared" si="0"/>
        <v>3239.5145631319415</v>
      </c>
      <c r="AI3" s="205">
        <f t="shared" si="0"/>
        <v>3239.5145631319415</v>
      </c>
      <c r="AJ3" s="205">
        <f t="shared" si="0"/>
        <v>3239.5145631319415</v>
      </c>
      <c r="AK3" s="205">
        <f t="shared" si="0"/>
        <v>3239.5145631319415</v>
      </c>
      <c r="AL3" s="205">
        <f t="shared" si="0"/>
        <v>3239.5145631319415</v>
      </c>
      <c r="AM3" s="205">
        <f t="shared" si="0"/>
        <v>3239.5145631319415</v>
      </c>
      <c r="AN3" s="205">
        <f t="shared" si="0"/>
        <v>3239.5145631319415</v>
      </c>
      <c r="AO3" s="205">
        <f t="shared" si="0"/>
        <v>3239.5145631319415</v>
      </c>
      <c r="AP3" s="205">
        <f t="shared" si="0"/>
        <v>3239.5145631319415</v>
      </c>
      <c r="AQ3" s="205">
        <f t="shared" si="0"/>
        <v>3239.5145631319415</v>
      </c>
      <c r="AR3" s="205">
        <f t="shared" si="0"/>
        <v>3239.5145631319415</v>
      </c>
      <c r="AS3" s="205">
        <f t="shared" si="0"/>
        <v>3239.5145631319415</v>
      </c>
      <c r="AT3" s="205">
        <f t="shared" si="0"/>
        <v>3239.5145631319415</v>
      </c>
      <c r="AU3" s="205">
        <f t="shared" si="0"/>
        <v>3239.5145631319415</v>
      </c>
      <c r="AV3" s="205">
        <f t="shared" si="0"/>
        <v>3239.5145631319415</v>
      </c>
      <c r="AW3" s="205">
        <f t="shared" si="0"/>
        <v>3239.5145631319415</v>
      </c>
      <c r="AX3" s="205">
        <f t="shared" ref="AX3:BZ10" si="1">IF(AX$2&lt;=($B$2+$C$2+$D$2),IF(AX$2&lt;=($B$2+$C$2),IF(AX$2&lt;=$B$2,$B3,$C3),$D3),$E3)</f>
        <v>3239.5145631319415</v>
      </c>
      <c r="AY3" s="205">
        <f t="shared" si="1"/>
        <v>3239.5145631319415</v>
      </c>
      <c r="AZ3" s="205">
        <f t="shared" si="1"/>
        <v>3239.5145631319415</v>
      </c>
      <c r="BA3" s="205">
        <f t="shared" si="1"/>
        <v>3239.5145631319415</v>
      </c>
      <c r="BB3" s="205">
        <f t="shared" si="1"/>
        <v>3239.5145631319415</v>
      </c>
      <c r="BC3" s="205">
        <f t="shared" si="1"/>
        <v>3239.5145631319415</v>
      </c>
      <c r="BD3" s="205">
        <f t="shared" si="1"/>
        <v>3239.5145631319415</v>
      </c>
      <c r="BE3" s="205">
        <f t="shared" si="1"/>
        <v>3239.5145631319415</v>
      </c>
      <c r="BF3" s="205">
        <f t="shared" si="1"/>
        <v>3239.5145631319415</v>
      </c>
      <c r="BG3" s="205">
        <f t="shared" si="1"/>
        <v>3239.5145631319415</v>
      </c>
      <c r="BH3" s="205">
        <f t="shared" si="1"/>
        <v>3239.5145631319415</v>
      </c>
      <c r="BI3" s="205">
        <f t="shared" si="1"/>
        <v>3239.5145631319415</v>
      </c>
      <c r="BJ3" s="205">
        <f t="shared" si="1"/>
        <v>3239.5145631319415</v>
      </c>
      <c r="BK3" s="205">
        <f t="shared" si="1"/>
        <v>3239.5145631319415</v>
      </c>
      <c r="BL3" s="205">
        <f t="shared" si="1"/>
        <v>3239.5145631319415</v>
      </c>
      <c r="BM3" s="205">
        <f t="shared" si="1"/>
        <v>3239.5145631319415</v>
      </c>
      <c r="BN3" s="205">
        <f t="shared" si="1"/>
        <v>3239.5145631319415</v>
      </c>
      <c r="BO3" s="205">
        <f t="shared" si="1"/>
        <v>3239.5145631319415</v>
      </c>
      <c r="BP3" s="205">
        <f t="shared" si="1"/>
        <v>3239.5145631319415</v>
      </c>
      <c r="BQ3" s="205">
        <f t="shared" si="1"/>
        <v>3239.5145631319415</v>
      </c>
      <c r="BR3" s="205">
        <f t="shared" si="1"/>
        <v>3239.5145631319415</v>
      </c>
      <c r="BS3" s="205">
        <f t="shared" si="1"/>
        <v>3239.5145631319415</v>
      </c>
      <c r="BT3" s="205">
        <f t="shared" si="1"/>
        <v>3239.5145631319415</v>
      </c>
      <c r="BU3" s="205">
        <f t="shared" si="1"/>
        <v>3239.5145631319415</v>
      </c>
      <c r="BV3" s="205">
        <f t="shared" si="1"/>
        <v>3239.5145631319415</v>
      </c>
      <c r="BW3" s="205">
        <f t="shared" si="1"/>
        <v>3239.5145631319415</v>
      </c>
      <c r="BX3" s="205">
        <f t="shared" si="1"/>
        <v>2875.1347300111374</v>
      </c>
      <c r="BY3" s="205">
        <f t="shared" si="1"/>
        <v>2875.1347300111374</v>
      </c>
      <c r="BZ3" s="205">
        <f t="shared" si="1"/>
        <v>2875.1347300111374</v>
      </c>
      <c r="CA3" s="205">
        <f t="shared" ref="CA3:CR15" si="2">IF(CA$2&lt;=($B$2+$C$2+$D$2),IF(CA$2&lt;=($B$2+$C$2),IF(CA$2&lt;=$B$2,$B3,$C3),$D3),$E3)</f>
        <v>2875.1347300111374</v>
      </c>
      <c r="CB3" s="205">
        <f t="shared" si="2"/>
        <v>2875.1347300111374</v>
      </c>
      <c r="CC3" s="205">
        <f t="shared" si="2"/>
        <v>2875.1347300111374</v>
      </c>
      <c r="CD3" s="205">
        <f t="shared" si="2"/>
        <v>2875.1347300111374</v>
      </c>
      <c r="CE3" s="205">
        <f t="shared" si="2"/>
        <v>2875.1347300111374</v>
      </c>
      <c r="CF3" s="205">
        <f t="shared" si="2"/>
        <v>2875.1347300111374</v>
      </c>
      <c r="CG3" s="205">
        <f t="shared" si="2"/>
        <v>2875.1347300111374</v>
      </c>
      <c r="CH3" s="205">
        <f t="shared" si="2"/>
        <v>2875.1347300111374</v>
      </c>
      <c r="CI3" s="205">
        <f t="shared" si="2"/>
        <v>2875.1347300111374</v>
      </c>
      <c r="CJ3" s="205">
        <f t="shared" si="2"/>
        <v>2875.1347300111374</v>
      </c>
      <c r="CK3" s="205">
        <f t="shared" si="2"/>
        <v>2875.1347300111374</v>
      </c>
      <c r="CL3" s="205">
        <f t="shared" si="2"/>
        <v>2875.1347300111374</v>
      </c>
      <c r="CM3" s="205">
        <f t="shared" si="2"/>
        <v>2875.1347300111374</v>
      </c>
      <c r="CN3" s="205">
        <f t="shared" si="2"/>
        <v>2875.1347300111374</v>
      </c>
      <c r="CO3" s="205">
        <f t="shared" si="2"/>
        <v>2875.1347300111374</v>
      </c>
      <c r="CP3" s="205">
        <f t="shared" si="2"/>
        <v>2875.1347300111374</v>
      </c>
      <c r="CQ3" s="205">
        <f t="shared" si="2"/>
        <v>2875.1347300111374</v>
      </c>
      <c r="CR3" s="205">
        <f t="shared" si="2"/>
        <v>2875.1347300111374</v>
      </c>
      <c r="CS3" s="205">
        <f t="shared" ref="CS3:DA15" si="3">IF(CS$2&lt;=($B$2+$C$2+$D$2),IF(CS$2&lt;=($B$2+$C$2),IF(CS$2&lt;=$B$2,$B3,$C3),$D3),$E3)</f>
        <v>2875.1347300111374</v>
      </c>
      <c r="CT3" s="205">
        <f t="shared" si="3"/>
        <v>2875.1347300111374</v>
      </c>
      <c r="CU3" s="205">
        <f t="shared" si="3"/>
        <v>2875.1347300111374</v>
      </c>
      <c r="CV3" s="205">
        <f t="shared" si="3"/>
        <v>2875.1347300111374</v>
      </c>
      <c r="CW3" s="205">
        <f t="shared" si="3"/>
        <v>4788.341919476471</v>
      </c>
      <c r="CX3" s="205">
        <f t="shared" si="3"/>
        <v>4788.341919476471</v>
      </c>
      <c r="CY3" s="205">
        <f t="shared" si="3"/>
        <v>4788.341919476471</v>
      </c>
      <c r="CZ3" s="205">
        <f t="shared" si="3"/>
        <v>4788.341919476471</v>
      </c>
      <c r="DA3" s="205">
        <f t="shared" si="3"/>
        <v>4788.341919476471</v>
      </c>
      <c r="DB3" s="205"/>
    </row>
    <row r="4" spans="1:106">
      <c r="A4" s="202" t="str">
        <f>Income!A73</f>
        <v>Own crops sold</v>
      </c>
      <c r="B4" s="204">
        <f>Income!B73</f>
        <v>274.28571428571428</v>
      </c>
      <c r="C4" s="204">
        <f>Income!C73</f>
        <v>1225</v>
      </c>
      <c r="D4" s="204">
        <f>Income!D73</f>
        <v>7074.2857142857156</v>
      </c>
      <c r="E4" s="204">
        <f>Income!E73</f>
        <v>33296</v>
      </c>
      <c r="F4" s="205">
        <f t="shared" ref="F4:U17" si="4">IF(F$2&lt;=($B$2+$C$2+$D$2),IF(F$2&lt;=($B$2+$C$2),IF(F$2&lt;=$B$2,$B4,$C4),$D4),$E4)</f>
        <v>274.28571428571428</v>
      </c>
      <c r="G4" s="205">
        <f t="shared" si="0"/>
        <v>274.28571428571428</v>
      </c>
      <c r="H4" s="205">
        <f t="shared" si="0"/>
        <v>274.28571428571428</v>
      </c>
      <c r="I4" s="205">
        <f t="shared" si="0"/>
        <v>274.28571428571428</v>
      </c>
      <c r="J4" s="205">
        <f t="shared" si="0"/>
        <v>274.28571428571428</v>
      </c>
      <c r="K4" s="205">
        <f t="shared" si="0"/>
        <v>274.28571428571428</v>
      </c>
      <c r="L4" s="205">
        <f t="shared" si="0"/>
        <v>274.28571428571428</v>
      </c>
      <c r="M4" s="205">
        <f t="shared" si="0"/>
        <v>274.28571428571428</v>
      </c>
      <c r="N4" s="205">
        <f t="shared" si="0"/>
        <v>274.28571428571428</v>
      </c>
      <c r="O4" s="205">
        <f t="shared" si="0"/>
        <v>274.28571428571428</v>
      </c>
      <c r="P4" s="205">
        <f t="shared" si="0"/>
        <v>274.28571428571428</v>
      </c>
      <c r="Q4" s="205">
        <f t="shared" si="0"/>
        <v>274.28571428571428</v>
      </c>
      <c r="R4" s="205">
        <f t="shared" si="0"/>
        <v>274.28571428571428</v>
      </c>
      <c r="S4" s="205">
        <f t="shared" si="0"/>
        <v>274.28571428571428</v>
      </c>
      <c r="T4" s="205">
        <f t="shared" si="0"/>
        <v>274.28571428571428</v>
      </c>
      <c r="U4" s="205">
        <f t="shared" si="0"/>
        <v>1225</v>
      </c>
      <c r="V4" s="205">
        <f t="shared" si="0"/>
        <v>1225</v>
      </c>
      <c r="W4" s="205">
        <f t="shared" si="0"/>
        <v>1225</v>
      </c>
      <c r="X4" s="205">
        <f t="shared" si="0"/>
        <v>1225</v>
      </c>
      <c r="Y4" s="205">
        <f t="shared" si="0"/>
        <v>1225</v>
      </c>
      <c r="Z4" s="205">
        <f t="shared" si="0"/>
        <v>1225</v>
      </c>
      <c r="AA4" s="205">
        <f t="shared" si="0"/>
        <v>1225</v>
      </c>
      <c r="AB4" s="205">
        <f t="shared" si="0"/>
        <v>1225</v>
      </c>
      <c r="AC4" s="205">
        <f t="shared" si="0"/>
        <v>1225</v>
      </c>
      <c r="AD4" s="205">
        <f t="shared" si="0"/>
        <v>1225</v>
      </c>
      <c r="AE4" s="205">
        <f t="shared" si="0"/>
        <v>1225</v>
      </c>
      <c r="AF4" s="205">
        <f t="shared" si="0"/>
        <v>1225</v>
      </c>
      <c r="AG4" s="205">
        <f t="shared" si="0"/>
        <v>1225</v>
      </c>
      <c r="AH4" s="205">
        <f t="shared" si="0"/>
        <v>1225</v>
      </c>
      <c r="AI4" s="205">
        <f t="shared" si="0"/>
        <v>1225</v>
      </c>
      <c r="AJ4" s="205">
        <f t="shared" si="0"/>
        <v>1225</v>
      </c>
      <c r="AK4" s="205">
        <f t="shared" si="0"/>
        <v>1225</v>
      </c>
      <c r="AL4" s="205">
        <f t="shared" si="0"/>
        <v>1225</v>
      </c>
      <c r="AM4" s="205">
        <f t="shared" si="0"/>
        <v>1225</v>
      </c>
      <c r="AN4" s="205">
        <f t="shared" si="0"/>
        <v>1225</v>
      </c>
      <c r="AO4" s="205">
        <f t="shared" si="0"/>
        <v>1225</v>
      </c>
      <c r="AP4" s="205">
        <f t="shared" si="0"/>
        <v>1225</v>
      </c>
      <c r="AQ4" s="205">
        <f t="shared" si="0"/>
        <v>1225</v>
      </c>
      <c r="AR4" s="205">
        <f t="shared" si="0"/>
        <v>1225</v>
      </c>
      <c r="AS4" s="205">
        <f t="shared" si="0"/>
        <v>1225</v>
      </c>
      <c r="AT4" s="205">
        <f t="shared" si="0"/>
        <v>1225</v>
      </c>
      <c r="AU4" s="205">
        <f t="shared" si="0"/>
        <v>1225</v>
      </c>
      <c r="AV4" s="205">
        <f t="shared" si="0"/>
        <v>1225</v>
      </c>
      <c r="AW4" s="205">
        <f t="shared" si="0"/>
        <v>1225</v>
      </c>
      <c r="AX4" s="205">
        <f t="shared" si="1"/>
        <v>1225</v>
      </c>
      <c r="AY4" s="205">
        <f t="shared" si="1"/>
        <v>1225</v>
      </c>
      <c r="AZ4" s="205">
        <f t="shared" si="1"/>
        <v>1225</v>
      </c>
      <c r="BA4" s="205">
        <f t="shared" si="1"/>
        <v>1225</v>
      </c>
      <c r="BB4" s="205">
        <f t="shared" si="1"/>
        <v>1225</v>
      </c>
      <c r="BC4" s="205">
        <f t="shared" si="1"/>
        <v>1225</v>
      </c>
      <c r="BD4" s="205">
        <f t="shared" si="1"/>
        <v>1225</v>
      </c>
      <c r="BE4" s="205">
        <f t="shared" si="1"/>
        <v>1225</v>
      </c>
      <c r="BF4" s="205">
        <f t="shared" si="1"/>
        <v>1225</v>
      </c>
      <c r="BG4" s="205">
        <f t="shared" si="1"/>
        <v>1225</v>
      </c>
      <c r="BH4" s="205">
        <f t="shared" si="1"/>
        <v>1225</v>
      </c>
      <c r="BI4" s="205">
        <f t="shared" si="1"/>
        <v>1225</v>
      </c>
      <c r="BJ4" s="205">
        <f t="shared" si="1"/>
        <v>1225</v>
      </c>
      <c r="BK4" s="205">
        <f t="shared" si="1"/>
        <v>1225</v>
      </c>
      <c r="BL4" s="205">
        <f t="shared" si="1"/>
        <v>1225</v>
      </c>
      <c r="BM4" s="205">
        <f t="shared" si="1"/>
        <v>1225</v>
      </c>
      <c r="BN4" s="205">
        <f t="shared" si="1"/>
        <v>1225</v>
      </c>
      <c r="BO4" s="205">
        <f t="shared" si="1"/>
        <v>1225</v>
      </c>
      <c r="BP4" s="205">
        <f t="shared" si="1"/>
        <v>1225</v>
      </c>
      <c r="BQ4" s="205">
        <f t="shared" si="1"/>
        <v>1225</v>
      </c>
      <c r="BR4" s="205">
        <f t="shared" si="1"/>
        <v>1225</v>
      </c>
      <c r="BS4" s="205">
        <f t="shared" si="1"/>
        <v>1225</v>
      </c>
      <c r="BT4" s="205">
        <f t="shared" si="1"/>
        <v>1225</v>
      </c>
      <c r="BU4" s="205">
        <f t="shared" si="1"/>
        <v>1225</v>
      </c>
      <c r="BV4" s="205">
        <f t="shared" si="1"/>
        <v>1225</v>
      </c>
      <c r="BW4" s="205">
        <f t="shared" si="1"/>
        <v>1225</v>
      </c>
      <c r="BX4" s="205">
        <f t="shared" si="1"/>
        <v>7074.2857142857156</v>
      </c>
      <c r="BY4" s="205">
        <f t="shared" si="1"/>
        <v>7074.2857142857156</v>
      </c>
      <c r="BZ4" s="205">
        <f t="shared" si="1"/>
        <v>7074.2857142857156</v>
      </c>
      <c r="CA4" s="205">
        <f t="shared" si="2"/>
        <v>7074.2857142857156</v>
      </c>
      <c r="CB4" s="205">
        <f t="shared" si="2"/>
        <v>7074.2857142857156</v>
      </c>
      <c r="CC4" s="205">
        <f t="shared" si="2"/>
        <v>7074.2857142857156</v>
      </c>
      <c r="CD4" s="205">
        <f t="shared" si="2"/>
        <v>7074.2857142857156</v>
      </c>
      <c r="CE4" s="205">
        <f t="shared" si="2"/>
        <v>7074.2857142857156</v>
      </c>
      <c r="CF4" s="205">
        <f t="shared" si="2"/>
        <v>7074.2857142857156</v>
      </c>
      <c r="CG4" s="205">
        <f t="shared" si="2"/>
        <v>7074.2857142857156</v>
      </c>
      <c r="CH4" s="205">
        <f t="shared" si="2"/>
        <v>7074.2857142857156</v>
      </c>
      <c r="CI4" s="205">
        <f t="shared" si="2"/>
        <v>7074.2857142857156</v>
      </c>
      <c r="CJ4" s="205">
        <f t="shared" si="2"/>
        <v>7074.2857142857156</v>
      </c>
      <c r="CK4" s="205">
        <f t="shared" si="2"/>
        <v>7074.2857142857156</v>
      </c>
      <c r="CL4" s="205">
        <f t="shared" si="2"/>
        <v>7074.2857142857156</v>
      </c>
      <c r="CM4" s="205">
        <f t="shared" si="2"/>
        <v>7074.2857142857156</v>
      </c>
      <c r="CN4" s="205">
        <f t="shared" si="2"/>
        <v>7074.2857142857156</v>
      </c>
      <c r="CO4" s="205">
        <f t="shared" si="2"/>
        <v>7074.2857142857156</v>
      </c>
      <c r="CP4" s="205">
        <f t="shared" si="2"/>
        <v>7074.2857142857156</v>
      </c>
      <c r="CQ4" s="205">
        <f t="shared" si="2"/>
        <v>7074.2857142857156</v>
      </c>
      <c r="CR4" s="205">
        <f t="shared" si="2"/>
        <v>7074.2857142857156</v>
      </c>
      <c r="CS4" s="205">
        <f t="shared" si="3"/>
        <v>7074.2857142857156</v>
      </c>
      <c r="CT4" s="205">
        <f t="shared" si="3"/>
        <v>7074.2857142857156</v>
      </c>
      <c r="CU4" s="205">
        <f t="shared" si="3"/>
        <v>7074.2857142857156</v>
      </c>
      <c r="CV4" s="205">
        <f t="shared" si="3"/>
        <v>7074.2857142857156</v>
      </c>
      <c r="CW4" s="205">
        <f t="shared" si="3"/>
        <v>33296</v>
      </c>
      <c r="CX4" s="205">
        <f t="shared" si="3"/>
        <v>33296</v>
      </c>
      <c r="CY4" s="205">
        <f t="shared" si="3"/>
        <v>33296</v>
      </c>
      <c r="CZ4" s="205">
        <f t="shared" si="3"/>
        <v>33296</v>
      </c>
      <c r="DA4" s="205">
        <f t="shared" si="3"/>
        <v>33296</v>
      </c>
      <c r="DB4" s="205"/>
    </row>
    <row r="5" spans="1:106">
      <c r="A5" s="202" t="str">
        <f>Income!A74</f>
        <v>Animal products consumed</v>
      </c>
      <c r="B5" s="204">
        <f>Income!B74</f>
        <v>62.715074980268348</v>
      </c>
      <c r="C5" s="204">
        <f>Income!C74</f>
        <v>504.78682409910243</v>
      </c>
      <c r="D5" s="204">
        <f>Income!D74</f>
        <v>1584.2722190212723</v>
      </c>
      <c r="E5" s="204">
        <f>Income!E74</f>
        <v>1503.440461216265</v>
      </c>
      <c r="F5" s="205">
        <f t="shared" si="4"/>
        <v>62.715074980268348</v>
      </c>
      <c r="G5" s="205">
        <f t="shared" si="0"/>
        <v>62.715074980268348</v>
      </c>
      <c r="H5" s="205">
        <f t="shared" si="0"/>
        <v>62.715074980268348</v>
      </c>
      <c r="I5" s="205">
        <f t="shared" si="0"/>
        <v>62.715074980268348</v>
      </c>
      <c r="J5" s="205">
        <f t="shared" si="0"/>
        <v>62.715074980268348</v>
      </c>
      <c r="K5" s="205">
        <f t="shared" si="0"/>
        <v>62.715074980268348</v>
      </c>
      <c r="L5" s="205">
        <f t="shared" si="0"/>
        <v>62.715074980268348</v>
      </c>
      <c r="M5" s="205">
        <f t="shared" si="0"/>
        <v>62.715074980268348</v>
      </c>
      <c r="N5" s="205">
        <f t="shared" si="0"/>
        <v>62.715074980268348</v>
      </c>
      <c r="O5" s="205">
        <f t="shared" si="0"/>
        <v>62.715074980268348</v>
      </c>
      <c r="P5" s="205">
        <f t="shared" si="0"/>
        <v>62.715074980268348</v>
      </c>
      <c r="Q5" s="205">
        <f t="shared" si="0"/>
        <v>62.715074980268348</v>
      </c>
      <c r="R5" s="205">
        <f t="shared" si="0"/>
        <v>62.715074980268348</v>
      </c>
      <c r="S5" s="205">
        <f t="shared" si="0"/>
        <v>62.715074980268348</v>
      </c>
      <c r="T5" s="205">
        <f t="shared" si="0"/>
        <v>62.715074980268348</v>
      </c>
      <c r="U5" s="205">
        <f t="shared" si="0"/>
        <v>504.78682409910243</v>
      </c>
      <c r="V5" s="205">
        <f t="shared" si="0"/>
        <v>504.78682409910243</v>
      </c>
      <c r="W5" s="205">
        <f t="shared" si="0"/>
        <v>504.78682409910243</v>
      </c>
      <c r="X5" s="205">
        <f t="shared" si="0"/>
        <v>504.78682409910243</v>
      </c>
      <c r="Y5" s="205">
        <f t="shared" si="0"/>
        <v>504.78682409910243</v>
      </c>
      <c r="Z5" s="205">
        <f t="shared" si="0"/>
        <v>504.78682409910243</v>
      </c>
      <c r="AA5" s="205">
        <f t="shared" si="0"/>
        <v>504.78682409910243</v>
      </c>
      <c r="AB5" s="205">
        <f t="shared" si="0"/>
        <v>504.78682409910243</v>
      </c>
      <c r="AC5" s="205">
        <f t="shared" si="0"/>
        <v>504.78682409910243</v>
      </c>
      <c r="AD5" s="205">
        <f t="shared" si="0"/>
        <v>504.78682409910243</v>
      </c>
      <c r="AE5" s="205">
        <f t="shared" si="0"/>
        <v>504.78682409910243</v>
      </c>
      <c r="AF5" s="205">
        <f t="shared" si="0"/>
        <v>504.78682409910243</v>
      </c>
      <c r="AG5" s="205">
        <f t="shared" si="0"/>
        <v>504.78682409910243</v>
      </c>
      <c r="AH5" s="205">
        <f t="shared" si="0"/>
        <v>504.78682409910243</v>
      </c>
      <c r="AI5" s="205">
        <f t="shared" si="0"/>
        <v>504.78682409910243</v>
      </c>
      <c r="AJ5" s="205">
        <f t="shared" si="0"/>
        <v>504.78682409910243</v>
      </c>
      <c r="AK5" s="205">
        <f t="shared" si="0"/>
        <v>504.78682409910243</v>
      </c>
      <c r="AL5" s="205">
        <f t="shared" si="0"/>
        <v>504.78682409910243</v>
      </c>
      <c r="AM5" s="205">
        <f t="shared" si="0"/>
        <v>504.78682409910243</v>
      </c>
      <c r="AN5" s="205">
        <f t="shared" si="0"/>
        <v>504.78682409910243</v>
      </c>
      <c r="AO5" s="205">
        <f t="shared" si="0"/>
        <v>504.78682409910243</v>
      </c>
      <c r="AP5" s="205">
        <f t="shared" si="0"/>
        <v>504.78682409910243</v>
      </c>
      <c r="AQ5" s="205">
        <f t="shared" si="0"/>
        <v>504.78682409910243</v>
      </c>
      <c r="AR5" s="205">
        <f t="shared" si="0"/>
        <v>504.78682409910243</v>
      </c>
      <c r="AS5" s="205">
        <f t="shared" si="0"/>
        <v>504.78682409910243</v>
      </c>
      <c r="AT5" s="205">
        <f t="shared" si="0"/>
        <v>504.78682409910243</v>
      </c>
      <c r="AU5" s="205">
        <f t="shared" si="0"/>
        <v>504.78682409910243</v>
      </c>
      <c r="AV5" s="205">
        <f t="shared" si="0"/>
        <v>504.78682409910243</v>
      </c>
      <c r="AW5" s="205">
        <f t="shared" si="0"/>
        <v>504.78682409910243</v>
      </c>
      <c r="AX5" s="205">
        <f t="shared" si="1"/>
        <v>504.78682409910243</v>
      </c>
      <c r="AY5" s="205">
        <f t="shared" si="1"/>
        <v>504.78682409910243</v>
      </c>
      <c r="AZ5" s="205">
        <f t="shared" si="1"/>
        <v>504.78682409910243</v>
      </c>
      <c r="BA5" s="205">
        <f t="shared" si="1"/>
        <v>504.78682409910243</v>
      </c>
      <c r="BB5" s="205">
        <f t="shared" si="1"/>
        <v>504.78682409910243</v>
      </c>
      <c r="BC5" s="205">
        <f t="shared" si="1"/>
        <v>504.78682409910243</v>
      </c>
      <c r="BD5" s="205">
        <f t="shared" si="1"/>
        <v>504.78682409910243</v>
      </c>
      <c r="BE5" s="205">
        <f t="shared" si="1"/>
        <v>504.78682409910243</v>
      </c>
      <c r="BF5" s="205">
        <f t="shared" si="1"/>
        <v>504.78682409910243</v>
      </c>
      <c r="BG5" s="205">
        <f t="shared" si="1"/>
        <v>504.78682409910243</v>
      </c>
      <c r="BH5" s="205">
        <f t="shared" si="1"/>
        <v>504.78682409910243</v>
      </c>
      <c r="BI5" s="205">
        <f t="shared" si="1"/>
        <v>504.78682409910243</v>
      </c>
      <c r="BJ5" s="205">
        <f t="shared" si="1"/>
        <v>504.78682409910243</v>
      </c>
      <c r="BK5" s="205">
        <f t="shared" si="1"/>
        <v>504.78682409910243</v>
      </c>
      <c r="BL5" s="205">
        <f t="shared" si="1"/>
        <v>504.78682409910243</v>
      </c>
      <c r="BM5" s="205">
        <f t="shared" si="1"/>
        <v>504.78682409910243</v>
      </c>
      <c r="BN5" s="205">
        <f t="shared" si="1"/>
        <v>504.78682409910243</v>
      </c>
      <c r="BO5" s="205">
        <f t="shared" si="1"/>
        <v>504.78682409910243</v>
      </c>
      <c r="BP5" s="205">
        <f t="shared" si="1"/>
        <v>504.78682409910243</v>
      </c>
      <c r="BQ5" s="205">
        <f t="shared" si="1"/>
        <v>504.78682409910243</v>
      </c>
      <c r="BR5" s="205">
        <f t="shared" si="1"/>
        <v>504.78682409910243</v>
      </c>
      <c r="BS5" s="205">
        <f t="shared" si="1"/>
        <v>504.78682409910243</v>
      </c>
      <c r="BT5" s="205">
        <f t="shared" si="1"/>
        <v>504.78682409910243</v>
      </c>
      <c r="BU5" s="205">
        <f t="shared" si="1"/>
        <v>504.78682409910243</v>
      </c>
      <c r="BV5" s="205">
        <f t="shared" si="1"/>
        <v>504.78682409910243</v>
      </c>
      <c r="BW5" s="205">
        <f t="shared" si="1"/>
        <v>504.78682409910243</v>
      </c>
      <c r="BX5" s="205">
        <f t="shared" si="1"/>
        <v>1584.2722190212723</v>
      </c>
      <c r="BY5" s="205">
        <f t="shared" si="1"/>
        <v>1584.2722190212723</v>
      </c>
      <c r="BZ5" s="205">
        <f t="shared" si="1"/>
        <v>1584.2722190212723</v>
      </c>
      <c r="CA5" s="205">
        <f t="shared" si="2"/>
        <v>1584.2722190212723</v>
      </c>
      <c r="CB5" s="205">
        <f t="shared" si="2"/>
        <v>1584.2722190212723</v>
      </c>
      <c r="CC5" s="205">
        <f t="shared" si="2"/>
        <v>1584.2722190212723</v>
      </c>
      <c r="CD5" s="205">
        <f t="shared" si="2"/>
        <v>1584.2722190212723</v>
      </c>
      <c r="CE5" s="205">
        <f t="shared" si="2"/>
        <v>1584.2722190212723</v>
      </c>
      <c r="CF5" s="205">
        <f t="shared" si="2"/>
        <v>1584.2722190212723</v>
      </c>
      <c r="CG5" s="205">
        <f t="shared" si="2"/>
        <v>1584.2722190212723</v>
      </c>
      <c r="CH5" s="205">
        <f t="shared" si="2"/>
        <v>1584.2722190212723</v>
      </c>
      <c r="CI5" s="205">
        <f t="shared" si="2"/>
        <v>1584.2722190212723</v>
      </c>
      <c r="CJ5" s="205">
        <f t="shared" si="2"/>
        <v>1584.2722190212723</v>
      </c>
      <c r="CK5" s="205">
        <f t="shared" si="2"/>
        <v>1584.2722190212723</v>
      </c>
      <c r="CL5" s="205">
        <f t="shared" si="2"/>
        <v>1584.2722190212723</v>
      </c>
      <c r="CM5" s="205">
        <f t="shared" si="2"/>
        <v>1584.2722190212723</v>
      </c>
      <c r="CN5" s="205">
        <f t="shared" si="2"/>
        <v>1584.2722190212723</v>
      </c>
      <c r="CO5" s="205">
        <f t="shared" si="2"/>
        <v>1584.2722190212723</v>
      </c>
      <c r="CP5" s="205">
        <f t="shared" si="2"/>
        <v>1584.2722190212723</v>
      </c>
      <c r="CQ5" s="205">
        <f t="shared" si="2"/>
        <v>1584.2722190212723</v>
      </c>
      <c r="CR5" s="205">
        <f t="shared" si="2"/>
        <v>1584.2722190212723</v>
      </c>
      <c r="CS5" s="205">
        <f t="shared" si="3"/>
        <v>1584.2722190212723</v>
      </c>
      <c r="CT5" s="205">
        <f t="shared" si="3"/>
        <v>1584.2722190212723</v>
      </c>
      <c r="CU5" s="205">
        <f t="shared" si="3"/>
        <v>1584.2722190212723</v>
      </c>
      <c r="CV5" s="205">
        <f t="shared" si="3"/>
        <v>1584.2722190212723</v>
      </c>
      <c r="CW5" s="205">
        <f t="shared" si="3"/>
        <v>1503.440461216265</v>
      </c>
      <c r="CX5" s="205">
        <f t="shared" si="3"/>
        <v>1503.440461216265</v>
      </c>
      <c r="CY5" s="205">
        <f t="shared" si="3"/>
        <v>1503.440461216265</v>
      </c>
      <c r="CZ5" s="205">
        <f t="shared" si="3"/>
        <v>1503.440461216265</v>
      </c>
      <c r="DA5" s="205">
        <f t="shared" si="3"/>
        <v>1503.440461216265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228.57142857142858</v>
      </c>
      <c r="C7" s="204">
        <f>Income!C76</f>
        <v>4223</v>
      </c>
      <c r="D7" s="204">
        <f>Income!D76</f>
        <v>26568.000000000004</v>
      </c>
      <c r="E7" s="204">
        <f>Income!E76</f>
        <v>26691.555555555555</v>
      </c>
      <c r="F7" s="205">
        <f t="shared" si="4"/>
        <v>228.57142857142858</v>
      </c>
      <c r="G7" s="205">
        <f t="shared" si="0"/>
        <v>228.57142857142858</v>
      </c>
      <c r="H7" s="205">
        <f t="shared" si="0"/>
        <v>228.57142857142858</v>
      </c>
      <c r="I7" s="205">
        <f t="shared" si="0"/>
        <v>228.57142857142858</v>
      </c>
      <c r="J7" s="205">
        <f t="shared" si="0"/>
        <v>228.57142857142858</v>
      </c>
      <c r="K7" s="205">
        <f t="shared" si="0"/>
        <v>228.57142857142858</v>
      </c>
      <c r="L7" s="205">
        <f t="shared" si="0"/>
        <v>228.57142857142858</v>
      </c>
      <c r="M7" s="205">
        <f t="shared" si="0"/>
        <v>228.57142857142858</v>
      </c>
      <c r="N7" s="205">
        <f t="shared" si="0"/>
        <v>228.57142857142858</v>
      </c>
      <c r="O7" s="205">
        <f t="shared" si="0"/>
        <v>228.57142857142858</v>
      </c>
      <c r="P7" s="205">
        <f t="shared" si="0"/>
        <v>228.57142857142858</v>
      </c>
      <c r="Q7" s="205">
        <f t="shared" si="0"/>
        <v>228.57142857142858</v>
      </c>
      <c r="R7" s="205">
        <f t="shared" si="0"/>
        <v>228.57142857142858</v>
      </c>
      <c r="S7" s="205">
        <f t="shared" si="0"/>
        <v>228.57142857142858</v>
      </c>
      <c r="T7" s="205">
        <f t="shared" si="0"/>
        <v>228.57142857142858</v>
      </c>
      <c r="U7" s="205">
        <f t="shared" si="0"/>
        <v>4223</v>
      </c>
      <c r="V7" s="205">
        <f t="shared" si="0"/>
        <v>4223</v>
      </c>
      <c r="W7" s="205">
        <f t="shared" si="0"/>
        <v>4223</v>
      </c>
      <c r="X7" s="205">
        <f t="shared" si="0"/>
        <v>4223</v>
      </c>
      <c r="Y7" s="205">
        <f t="shared" si="0"/>
        <v>4223</v>
      </c>
      <c r="Z7" s="205">
        <f t="shared" si="0"/>
        <v>4223</v>
      </c>
      <c r="AA7" s="205">
        <f t="shared" si="0"/>
        <v>4223</v>
      </c>
      <c r="AB7" s="205">
        <f t="shared" si="0"/>
        <v>4223</v>
      </c>
      <c r="AC7" s="205">
        <f t="shared" si="0"/>
        <v>4223</v>
      </c>
      <c r="AD7" s="205">
        <f t="shared" si="0"/>
        <v>4223</v>
      </c>
      <c r="AE7" s="205">
        <f t="shared" si="0"/>
        <v>4223</v>
      </c>
      <c r="AF7" s="205">
        <f t="shared" si="0"/>
        <v>4223</v>
      </c>
      <c r="AG7" s="205">
        <f t="shared" si="0"/>
        <v>4223</v>
      </c>
      <c r="AH7" s="205">
        <f t="shared" si="0"/>
        <v>4223</v>
      </c>
      <c r="AI7" s="205">
        <f t="shared" si="0"/>
        <v>4223</v>
      </c>
      <c r="AJ7" s="205">
        <f t="shared" si="0"/>
        <v>4223</v>
      </c>
      <c r="AK7" s="205">
        <f t="shared" si="0"/>
        <v>4223</v>
      </c>
      <c r="AL7" s="205">
        <f t="shared" si="0"/>
        <v>4223</v>
      </c>
      <c r="AM7" s="205">
        <f t="shared" si="0"/>
        <v>4223</v>
      </c>
      <c r="AN7" s="205">
        <f t="shared" si="0"/>
        <v>4223</v>
      </c>
      <c r="AO7" s="205">
        <f t="shared" si="0"/>
        <v>4223</v>
      </c>
      <c r="AP7" s="205">
        <f t="shared" si="0"/>
        <v>4223</v>
      </c>
      <c r="AQ7" s="205">
        <f t="shared" si="0"/>
        <v>4223</v>
      </c>
      <c r="AR7" s="205">
        <f t="shared" si="0"/>
        <v>4223</v>
      </c>
      <c r="AS7" s="205">
        <f t="shared" si="0"/>
        <v>4223</v>
      </c>
      <c r="AT7" s="205">
        <f t="shared" si="0"/>
        <v>4223</v>
      </c>
      <c r="AU7" s="205">
        <f t="shared" ref="AU7:BJ8" si="5">IF(AU$2&lt;=($B$2+$C$2+$D$2),IF(AU$2&lt;=($B$2+$C$2),IF(AU$2&lt;=$B$2,$B7,$C7),$D7),$E7)</f>
        <v>4223</v>
      </c>
      <c r="AV7" s="205">
        <f t="shared" si="5"/>
        <v>4223</v>
      </c>
      <c r="AW7" s="205">
        <f t="shared" si="5"/>
        <v>4223</v>
      </c>
      <c r="AX7" s="205">
        <f t="shared" si="5"/>
        <v>4223</v>
      </c>
      <c r="AY7" s="205">
        <f t="shared" si="5"/>
        <v>4223</v>
      </c>
      <c r="AZ7" s="205">
        <f t="shared" si="5"/>
        <v>4223</v>
      </c>
      <c r="BA7" s="205">
        <f t="shared" si="5"/>
        <v>4223</v>
      </c>
      <c r="BB7" s="205">
        <f t="shared" si="5"/>
        <v>4223</v>
      </c>
      <c r="BC7" s="205">
        <f t="shared" si="5"/>
        <v>4223</v>
      </c>
      <c r="BD7" s="205">
        <f t="shared" si="5"/>
        <v>4223</v>
      </c>
      <c r="BE7" s="205">
        <f t="shared" si="5"/>
        <v>4223</v>
      </c>
      <c r="BF7" s="205">
        <f t="shared" si="5"/>
        <v>4223</v>
      </c>
      <c r="BG7" s="205">
        <f t="shared" si="5"/>
        <v>4223</v>
      </c>
      <c r="BH7" s="205">
        <f t="shared" si="5"/>
        <v>4223</v>
      </c>
      <c r="BI7" s="205">
        <f t="shared" si="5"/>
        <v>4223</v>
      </c>
      <c r="BJ7" s="205">
        <f t="shared" si="5"/>
        <v>4223</v>
      </c>
      <c r="BK7" s="205">
        <f t="shared" si="1"/>
        <v>4223</v>
      </c>
      <c r="BL7" s="205">
        <f t="shared" si="1"/>
        <v>4223</v>
      </c>
      <c r="BM7" s="205">
        <f t="shared" si="1"/>
        <v>4223</v>
      </c>
      <c r="BN7" s="205">
        <f t="shared" si="1"/>
        <v>4223</v>
      </c>
      <c r="BO7" s="205">
        <f t="shared" si="1"/>
        <v>4223</v>
      </c>
      <c r="BP7" s="205">
        <f t="shared" si="1"/>
        <v>4223</v>
      </c>
      <c r="BQ7" s="205">
        <f t="shared" si="1"/>
        <v>4223</v>
      </c>
      <c r="BR7" s="205">
        <f t="shared" si="1"/>
        <v>4223</v>
      </c>
      <c r="BS7" s="205">
        <f t="shared" si="1"/>
        <v>4223</v>
      </c>
      <c r="BT7" s="205">
        <f t="shared" si="1"/>
        <v>4223</v>
      </c>
      <c r="BU7" s="205">
        <f t="shared" si="1"/>
        <v>4223</v>
      </c>
      <c r="BV7" s="205">
        <f t="shared" si="1"/>
        <v>4223</v>
      </c>
      <c r="BW7" s="205">
        <f t="shared" si="1"/>
        <v>4223</v>
      </c>
      <c r="BX7" s="205">
        <f t="shared" si="1"/>
        <v>26568.000000000004</v>
      </c>
      <c r="BY7" s="205">
        <f t="shared" si="1"/>
        <v>26568.000000000004</v>
      </c>
      <c r="BZ7" s="205">
        <f t="shared" si="1"/>
        <v>26568.000000000004</v>
      </c>
      <c r="CA7" s="205">
        <f t="shared" si="2"/>
        <v>26568.000000000004</v>
      </c>
      <c r="CB7" s="205">
        <f t="shared" si="2"/>
        <v>26568.000000000004</v>
      </c>
      <c r="CC7" s="205">
        <f t="shared" si="2"/>
        <v>26568.000000000004</v>
      </c>
      <c r="CD7" s="205">
        <f t="shared" si="2"/>
        <v>26568.000000000004</v>
      </c>
      <c r="CE7" s="205">
        <f t="shared" si="2"/>
        <v>26568.000000000004</v>
      </c>
      <c r="CF7" s="205">
        <f t="shared" si="2"/>
        <v>26568.000000000004</v>
      </c>
      <c r="CG7" s="205">
        <f t="shared" si="2"/>
        <v>26568.000000000004</v>
      </c>
      <c r="CH7" s="205">
        <f t="shared" si="2"/>
        <v>26568.000000000004</v>
      </c>
      <c r="CI7" s="205">
        <f t="shared" si="2"/>
        <v>26568.000000000004</v>
      </c>
      <c r="CJ7" s="205">
        <f t="shared" si="2"/>
        <v>26568.000000000004</v>
      </c>
      <c r="CK7" s="205">
        <f t="shared" si="2"/>
        <v>26568.000000000004</v>
      </c>
      <c r="CL7" s="205">
        <f t="shared" si="2"/>
        <v>26568.000000000004</v>
      </c>
      <c r="CM7" s="205">
        <f t="shared" si="2"/>
        <v>26568.000000000004</v>
      </c>
      <c r="CN7" s="205">
        <f t="shared" si="2"/>
        <v>26568.000000000004</v>
      </c>
      <c r="CO7" s="205">
        <f t="shared" si="2"/>
        <v>26568.000000000004</v>
      </c>
      <c r="CP7" s="205">
        <f t="shared" si="2"/>
        <v>26568.000000000004</v>
      </c>
      <c r="CQ7" s="205">
        <f t="shared" si="2"/>
        <v>26568.000000000004</v>
      </c>
      <c r="CR7" s="205">
        <f t="shared" si="2"/>
        <v>26568.000000000004</v>
      </c>
      <c r="CS7" s="205">
        <f t="shared" si="3"/>
        <v>26568.000000000004</v>
      </c>
      <c r="CT7" s="205">
        <f t="shared" si="3"/>
        <v>26568.000000000004</v>
      </c>
      <c r="CU7" s="205">
        <f t="shared" si="3"/>
        <v>26568.000000000004</v>
      </c>
      <c r="CV7" s="205">
        <f t="shared" si="3"/>
        <v>26568.000000000004</v>
      </c>
      <c r="CW7" s="205">
        <f t="shared" si="3"/>
        <v>26691.555555555555</v>
      </c>
      <c r="CX7" s="205">
        <f t="shared" si="3"/>
        <v>26691.555555555555</v>
      </c>
      <c r="CY7" s="205">
        <f t="shared" si="3"/>
        <v>26691.555555555555</v>
      </c>
      <c r="CZ7" s="205">
        <f t="shared" si="3"/>
        <v>26691.555555555555</v>
      </c>
      <c r="DA7" s="205">
        <f t="shared" si="3"/>
        <v>26691.555555555555</v>
      </c>
      <c r="DB7" s="205"/>
    </row>
    <row r="8" spans="1:106">
      <c r="A8" s="202" t="str">
        <f>Income!A77</f>
        <v>Wild foods consumed and sold</v>
      </c>
      <c r="B8" s="204">
        <f>Income!B77</f>
        <v>824.49305488011362</v>
      </c>
      <c r="C8" s="204">
        <f>Income!C77</f>
        <v>0</v>
      </c>
      <c r="D8" s="204">
        <f>Income!D77</f>
        <v>0</v>
      </c>
      <c r="E8" s="204">
        <f>Income!E77</f>
        <v>0</v>
      </c>
      <c r="F8" s="205">
        <f t="shared" si="4"/>
        <v>824.49305488011362</v>
      </c>
      <c r="G8" s="205">
        <f t="shared" si="4"/>
        <v>824.49305488011362</v>
      </c>
      <c r="H8" s="205">
        <f t="shared" si="4"/>
        <v>824.49305488011362</v>
      </c>
      <c r="I8" s="205">
        <f t="shared" si="4"/>
        <v>824.49305488011362</v>
      </c>
      <c r="J8" s="205">
        <f t="shared" si="4"/>
        <v>824.49305488011362</v>
      </c>
      <c r="K8" s="205">
        <f t="shared" si="4"/>
        <v>824.49305488011362</v>
      </c>
      <c r="L8" s="205">
        <f t="shared" si="4"/>
        <v>824.49305488011362</v>
      </c>
      <c r="M8" s="205">
        <f t="shared" si="4"/>
        <v>824.49305488011362</v>
      </c>
      <c r="N8" s="205">
        <f t="shared" si="4"/>
        <v>824.49305488011362</v>
      </c>
      <c r="O8" s="205">
        <f t="shared" si="4"/>
        <v>824.49305488011362</v>
      </c>
      <c r="P8" s="205">
        <f t="shared" si="4"/>
        <v>824.49305488011362</v>
      </c>
      <c r="Q8" s="205">
        <f t="shared" si="4"/>
        <v>824.49305488011362</v>
      </c>
      <c r="R8" s="205">
        <f t="shared" si="4"/>
        <v>824.49305488011362</v>
      </c>
      <c r="S8" s="205">
        <f t="shared" si="4"/>
        <v>824.49305488011362</v>
      </c>
      <c r="T8" s="205">
        <f t="shared" si="4"/>
        <v>824.49305488011362</v>
      </c>
      <c r="U8" s="205">
        <f t="shared" si="4"/>
        <v>0</v>
      </c>
      <c r="V8" s="205">
        <f t="shared" ref="V8:AK18" si="6">IF(V$2&lt;=($B$2+$C$2+$D$2),IF(V$2&lt;=($B$2+$C$2),IF(V$2&lt;=$B$2,$B8,$C8),$D8),$E8)</f>
        <v>0</v>
      </c>
      <c r="W8" s="205">
        <f t="shared" si="6"/>
        <v>0</v>
      </c>
      <c r="X8" s="205">
        <f t="shared" si="6"/>
        <v>0</v>
      </c>
      <c r="Y8" s="205">
        <f t="shared" si="6"/>
        <v>0</v>
      </c>
      <c r="Z8" s="205">
        <f t="shared" si="6"/>
        <v>0</v>
      </c>
      <c r="AA8" s="205">
        <f t="shared" si="6"/>
        <v>0</v>
      </c>
      <c r="AB8" s="205">
        <f t="shared" si="6"/>
        <v>0</v>
      </c>
      <c r="AC8" s="205">
        <f t="shared" si="6"/>
        <v>0</v>
      </c>
      <c r="AD8" s="205">
        <f t="shared" si="6"/>
        <v>0</v>
      </c>
      <c r="AE8" s="205">
        <f t="shared" si="6"/>
        <v>0</v>
      </c>
      <c r="AF8" s="205">
        <f t="shared" si="6"/>
        <v>0</v>
      </c>
      <c r="AG8" s="205">
        <f t="shared" si="6"/>
        <v>0</v>
      </c>
      <c r="AH8" s="205">
        <f t="shared" si="6"/>
        <v>0</v>
      </c>
      <c r="AI8" s="205">
        <f t="shared" si="6"/>
        <v>0</v>
      </c>
      <c r="AJ8" s="205">
        <f t="shared" si="6"/>
        <v>0</v>
      </c>
      <c r="AK8" s="205">
        <f t="shared" si="6"/>
        <v>0</v>
      </c>
      <c r="AL8" s="205">
        <f t="shared" ref="AL8:BA18" si="7">IF(AL$2&lt;=($B$2+$C$2+$D$2),IF(AL$2&lt;=($B$2+$C$2),IF(AL$2&lt;=$B$2,$B8,$C8),$D8),$E8)</f>
        <v>0</v>
      </c>
      <c r="AM8" s="205">
        <f t="shared" si="7"/>
        <v>0</v>
      </c>
      <c r="AN8" s="205">
        <f t="shared" si="7"/>
        <v>0</v>
      </c>
      <c r="AO8" s="205">
        <f t="shared" si="7"/>
        <v>0</v>
      </c>
      <c r="AP8" s="205">
        <f t="shared" si="7"/>
        <v>0</v>
      </c>
      <c r="AQ8" s="205">
        <f t="shared" si="7"/>
        <v>0</v>
      </c>
      <c r="AR8" s="205">
        <f t="shared" si="7"/>
        <v>0</v>
      </c>
      <c r="AS8" s="205">
        <f t="shared" si="7"/>
        <v>0</v>
      </c>
      <c r="AT8" s="205">
        <f t="shared" si="7"/>
        <v>0</v>
      </c>
      <c r="AU8" s="205">
        <f t="shared" si="7"/>
        <v>0</v>
      </c>
      <c r="AV8" s="205">
        <f t="shared" si="7"/>
        <v>0</v>
      </c>
      <c r="AW8" s="205">
        <f t="shared" si="7"/>
        <v>0</v>
      </c>
      <c r="AX8" s="205">
        <f t="shared" si="7"/>
        <v>0</v>
      </c>
      <c r="AY8" s="205">
        <f t="shared" si="7"/>
        <v>0</v>
      </c>
      <c r="AZ8" s="205">
        <f t="shared" si="7"/>
        <v>0</v>
      </c>
      <c r="BA8" s="205">
        <f t="shared" si="7"/>
        <v>0</v>
      </c>
      <c r="BB8" s="205">
        <f t="shared" si="5"/>
        <v>0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17165.714285714286</v>
      </c>
      <c r="C9" s="204">
        <f>Income!C78</f>
        <v>3150</v>
      </c>
      <c r="D9" s="204">
        <f>Income!D78</f>
        <v>0</v>
      </c>
      <c r="E9" s="204">
        <f>Income!E78</f>
        <v>0</v>
      </c>
      <c r="F9" s="205">
        <f t="shared" si="4"/>
        <v>17165.714285714286</v>
      </c>
      <c r="G9" s="205">
        <f t="shared" si="4"/>
        <v>17165.714285714286</v>
      </c>
      <c r="H9" s="205">
        <f t="shared" si="4"/>
        <v>17165.714285714286</v>
      </c>
      <c r="I9" s="205">
        <f t="shared" si="4"/>
        <v>17165.714285714286</v>
      </c>
      <c r="J9" s="205">
        <f t="shared" si="4"/>
        <v>17165.714285714286</v>
      </c>
      <c r="K9" s="205">
        <f t="shared" si="4"/>
        <v>17165.714285714286</v>
      </c>
      <c r="L9" s="205">
        <f t="shared" si="4"/>
        <v>17165.714285714286</v>
      </c>
      <c r="M9" s="205">
        <f t="shared" si="4"/>
        <v>17165.714285714286</v>
      </c>
      <c r="N9" s="205">
        <f t="shared" si="4"/>
        <v>17165.714285714286</v>
      </c>
      <c r="O9" s="205">
        <f t="shared" si="4"/>
        <v>17165.714285714286</v>
      </c>
      <c r="P9" s="205">
        <f t="shared" si="4"/>
        <v>17165.714285714286</v>
      </c>
      <c r="Q9" s="205">
        <f t="shared" si="4"/>
        <v>17165.714285714286</v>
      </c>
      <c r="R9" s="205">
        <f t="shared" si="4"/>
        <v>17165.714285714286</v>
      </c>
      <c r="S9" s="205">
        <f t="shared" si="4"/>
        <v>17165.714285714286</v>
      </c>
      <c r="T9" s="205">
        <f t="shared" si="4"/>
        <v>17165.714285714286</v>
      </c>
      <c r="U9" s="205">
        <f t="shared" si="4"/>
        <v>3150</v>
      </c>
      <c r="V9" s="205">
        <f t="shared" si="6"/>
        <v>3150</v>
      </c>
      <c r="W9" s="205">
        <f t="shared" si="6"/>
        <v>3150</v>
      </c>
      <c r="X9" s="205">
        <f t="shared" si="6"/>
        <v>3150</v>
      </c>
      <c r="Y9" s="205">
        <f t="shared" si="6"/>
        <v>3150</v>
      </c>
      <c r="Z9" s="205">
        <f t="shared" si="6"/>
        <v>3150</v>
      </c>
      <c r="AA9" s="205">
        <f t="shared" si="6"/>
        <v>3150</v>
      </c>
      <c r="AB9" s="205">
        <f t="shared" si="6"/>
        <v>3150</v>
      </c>
      <c r="AC9" s="205">
        <f t="shared" si="6"/>
        <v>3150</v>
      </c>
      <c r="AD9" s="205">
        <f t="shared" si="6"/>
        <v>3150</v>
      </c>
      <c r="AE9" s="205">
        <f t="shared" si="6"/>
        <v>3150</v>
      </c>
      <c r="AF9" s="205">
        <f t="shared" si="6"/>
        <v>3150</v>
      </c>
      <c r="AG9" s="205">
        <f t="shared" si="6"/>
        <v>3150</v>
      </c>
      <c r="AH9" s="205">
        <f t="shared" si="6"/>
        <v>3150</v>
      </c>
      <c r="AI9" s="205">
        <f t="shared" si="6"/>
        <v>3150</v>
      </c>
      <c r="AJ9" s="205">
        <f t="shared" si="6"/>
        <v>3150</v>
      </c>
      <c r="AK9" s="205">
        <f t="shared" si="6"/>
        <v>3150</v>
      </c>
      <c r="AL9" s="205">
        <f t="shared" si="7"/>
        <v>3150</v>
      </c>
      <c r="AM9" s="205">
        <f t="shared" si="7"/>
        <v>3150</v>
      </c>
      <c r="AN9" s="205">
        <f t="shared" si="7"/>
        <v>3150</v>
      </c>
      <c r="AO9" s="205">
        <f t="shared" si="7"/>
        <v>3150</v>
      </c>
      <c r="AP9" s="205">
        <f t="shared" si="7"/>
        <v>3150</v>
      </c>
      <c r="AQ9" s="205">
        <f t="shared" si="7"/>
        <v>3150</v>
      </c>
      <c r="AR9" s="205">
        <f t="shared" si="7"/>
        <v>3150</v>
      </c>
      <c r="AS9" s="205">
        <f t="shared" si="7"/>
        <v>3150</v>
      </c>
      <c r="AT9" s="205">
        <f t="shared" si="7"/>
        <v>3150</v>
      </c>
      <c r="AU9" s="205">
        <f t="shared" si="7"/>
        <v>3150</v>
      </c>
      <c r="AV9" s="205">
        <f t="shared" si="7"/>
        <v>3150</v>
      </c>
      <c r="AW9" s="205">
        <f t="shared" si="7"/>
        <v>3150</v>
      </c>
      <c r="AX9" s="205">
        <f t="shared" si="1"/>
        <v>3150</v>
      </c>
      <c r="AY9" s="205">
        <f t="shared" si="1"/>
        <v>3150</v>
      </c>
      <c r="AZ9" s="205">
        <f t="shared" si="1"/>
        <v>3150</v>
      </c>
      <c r="BA9" s="205">
        <f t="shared" si="1"/>
        <v>3150</v>
      </c>
      <c r="BB9" s="205">
        <f t="shared" si="1"/>
        <v>3150</v>
      </c>
      <c r="BC9" s="205">
        <f t="shared" si="1"/>
        <v>3150</v>
      </c>
      <c r="BD9" s="205">
        <f t="shared" si="1"/>
        <v>3150</v>
      </c>
      <c r="BE9" s="205">
        <f t="shared" si="1"/>
        <v>3150</v>
      </c>
      <c r="BF9" s="205">
        <f t="shared" si="1"/>
        <v>3150</v>
      </c>
      <c r="BG9" s="205">
        <f t="shared" si="1"/>
        <v>3150</v>
      </c>
      <c r="BH9" s="205">
        <f t="shared" si="1"/>
        <v>3150</v>
      </c>
      <c r="BI9" s="205">
        <f t="shared" si="1"/>
        <v>3150</v>
      </c>
      <c r="BJ9" s="205">
        <f t="shared" si="1"/>
        <v>3150</v>
      </c>
      <c r="BK9" s="205">
        <f t="shared" si="1"/>
        <v>3150</v>
      </c>
      <c r="BL9" s="205">
        <f t="shared" si="1"/>
        <v>3150</v>
      </c>
      <c r="BM9" s="205">
        <f t="shared" si="1"/>
        <v>3150</v>
      </c>
      <c r="BN9" s="205">
        <f t="shared" si="1"/>
        <v>3150</v>
      </c>
      <c r="BO9" s="205">
        <f t="shared" si="1"/>
        <v>3150</v>
      </c>
      <c r="BP9" s="205">
        <f t="shared" si="1"/>
        <v>3150</v>
      </c>
      <c r="BQ9" s="205">
        <f t="shared" si="1"/>
        <v>3150</v>
      </c>
      <c r="BR9" s="205">
        <f t="shared" si="1"/>
        <v>3150</v>
      </c>
      <c r="BS9" s="205">
        <f t="shared" si="1"/>
        <v>3150</v>
      </c>
      <c r="BT9" s="205">
        <f t="shared" si="1"/>
        <v>3150</v>
      </c>
      <c r="BU9" s="205">
        <f t="shared" si="1"/>
        <v>3150</v>
      </c>
      <c r="BV9" s="205">
        <f t="shared" si="1"/>
        <v>3150</v>
      </c>
      <c r="BW9" s="205">
        <f t="shared" si="1"/>
        <v>3150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116571.42857142857</v>
      </c>
      <c r="E10" s="204">
        <f>Income!E79</f>
        <v>117333.33333333333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116571.42857142857</v>
      </c>
      <c r="BY10" s="205">
        <f t="shared" si="8"/>
        <v>116571.42857142857</v>
      </c>
      <c r="BZ10" s="205">
        <f t="shared" si="8"/>
        <v>116571.42857142857</v>
      </c>
      <c r="CA10" s="205">
        <f t="shared" si="2"/>
        <v>116571.42857142857</v>
      </c>
      <c r="CB10" s="205">
        <f t="shared" si="2"/>
        <v>116571.42857142857</v>
      </c>
      <c r="CC10" s="205">
        <f t="shared" si="2"/>
        <v>116571.42857142857</v>
      </c>
      <c r="CD10" s="205">
        <f t="shared" si="2"/>
        <v>116571.42857142857</v>
      </c>
      <c r="CE10" s="205">
        <f t="shared" si="2"/>
        <v>116571.42857142857</v>
      </c>
      <c r="CF10" s="205">
        <f t="shared" si="2"/>
        <v>116571.42857142857</v>
      </c>
      <c r="CG10" s="205">
        <f t="shared" si="2"/>
        <v>116571.42857142857</v>
      </c>
      <c r="CH10" s="205">
        <f t="shared" si="2"/>
        <v>116571.42857142857</v>
      </c>
      <c r="CI10" s="205">
        <f t="shared" si="2"/>
        <v>116571.42857142857</v>
      </c>
      <c r="CJ10" s="205">
        <f t="shared" si="2"/>
        <v>116571.42857142857</v>
      </c>
      <c r="CK10" s="205">
        <f t="shared" si="2"/>
        <v>116571.42857142857</v>
      </c>
      <c r="CL10" s="205">
        <f t="shared" si="2"/>
        <v>116571.42857142857</v>
      </c>
      <c r="CM10" s="205">
        <f t="shared" si="2"/>
        <v>116571.42857142857</v>
      </c>
      <c r="CN10" s="205">
        <f t="shared" si="2"/>
        <v>116571.42857142857</v>
      </c>
      <c r="CO10" s="205">
        <f t="shared" si="2"/>
        <v>116571.42857142857</v>
      </c>
      <c r="CP10" s="205">
        <f t="shared" si="2"/>
        <v>116571.42857142857</v>
      </c>
      <c r="CQ10" s="205">
        <f t="shared" si="2"/>
        <v>116571.42857142857</v>
      </c>
      <c r="CR10" s="205">
        <f t="shared" si="2"/>
        <v>116571.42857142857</v>
      </c>
      <c r="CS10" s="205">
        <f t="shared" si="3"/>
        <v>116571.42857142857</v>
      </c>
      <c r="CT10" s="205">
        <f t="shared" si="3"/>
        <v>116571.42857142857</v>
      </c>
      <c r="CU10" s="205">
        <f t="shared" si="3"/>
        <v>116571.42857142857</v>
      </c>
      <c r="CV10" s="205">
        <f t="shared" si="3"/>
        <v>116571.42857142857</v>
      </c>
      <c r="CW10" s="205">
        <f t="shared" si="3"/>
        <v>117333.33333333333</v>
      </c>
      <c r="CX10" s="205">
        <f t="shared" si="3"/>
        <v>117333.33333333333</v>
      </c>
      <c r="CY10" s="205">
        <f t="shared" si="3"/>
        <v>117333.33333333333</v>
      </c>
      <c r="CZ10" s="205">
        <f t="shared" si="3"/>
        <v>117333.33333333333</v>
      </c>
      <c r="DA10" s="205">
        <f t="shared" si="3"/>
        <v>117333.33333333333</v>
      </c>
      <c r="DB10" s="205"/>
    </row>
    <row r="11" spans="1:106">
      <c r="A11" s="202" t="str">
        <f>Income!A81</f>
        <v>Self - employment</v>
      </c>
      <c r="B11" s="204">
        <f>Income!B81</f>
        <v>6857.1428571428569</v>
      </c>
      <c r="C11" s="204">
        <f>Income!C81</f>
        <v>2640</v>
      </c>
      <c r="D11" s="204">
        <f>Income!D81</f>
        <v>0</v>
      </c>
      <c r="E11" s="204">
        <f>Income!E81</f>
        <v>0</v>
      </c>
      <c r="F11" s="205">
        <f t="shared" si="4"/>
        <v>6857.1428571428569</v>
      </c>
      <c r="G11" s="205">
        <f t="shared" si="4"/>
        <v>6857.1428571428569</v>
      </c>
      <c r="H11" s="205">
        <f t="shared" si="4"/>
        <v>6857.1428571428569</v>
      </c>
      <c r="I11" s="205">
        <f t="shared" si="4"/>
        <v>6857.1428571428569</v>
      </c>
      <c r="J11" s="205">
        <f t="shared" si="4"/>
        <v>6857.1428571428569</v>
      </c>
      <c r="K11" s="205">
        <f t="shared" si="4"/>
        <v>6857.1428571428569</v>
      </c>
      <c r="L11" s="205">
        <f t="shared" si="4"/>
        <v>6857.1428571428569</v>
      </c>
      <c r="M11" s="205">
        <f t="shared" si="4"/>
        <v>6857.1428571428569</v>
      </c>
      <c r="N11" s="205">
        <f t="shared" si="4"/>
        <v>6857.1428571428569</v>
      </c>
      <c r="O11" s="205">
        <f t="shared" si="4"/>
        <v>6857.1428571428569</v>
      </c>
      <c r="P11" s="205">
        <f t="shared" si="4"/>
        <v>6857.1428571428569</v>
      </c>
      <c r="Q11" s="205">
        <f t="shared" si="4"/>
        <v>6857.1428571428569</v>
      </c>
      <c r="R11" s="205">
        <f t="shared" si="4"/>
        <v>6857.1428571428569</v>
      </c>
      <c r="S11" s="205">
        <f t="shared" si="4"/>
        <v>6857.1428571428569</v>
      </c>
      <c r="T11" s="205">
        <f t="shared" si="4"/>
        <v>6857.1428571428569</v>
      </c>
      <c r="U11" s="205">
        <f t="shared" si="4"/>
        <v>2640</v>
      </c>
      <c r="V11" s="205">
        <f t="shared" si="6"/>
        <v>2640</v>
      </c>
      <c r="W11" s="205">
        <f t="shared" si="6"/>
        <v>2640</v>
      </c>
      <c r="X11" s="205">
        <f t="shared" si="6"/>
        <v>2640</v>
      </c>
      <c r="Y11" s="205">
        <f t="shared" si="6"/>
        <v>2640</v>
      </c>
      <c r="Z11" s="205">
        <f t="shared" si="6"/>
        <v>2640</v>
      </c>
      <c r="AA11" s="205">
        <f t="shared" si="6"/>
        <v>2640</v>
      </c>
      <c r="AB11" s="205">
        <f t="shared" si="6"/>
        <v>2640</v>
      </c>
      <c r="AC11" s="205">
        <f t="shared" si="6"/>
        <v>2640</v>
      </c>
      <c r="AD11" s="205">
        <f t="shared" si="6"/>
        <v>2640</v>
      </c>
      <c r="AE11" s="205">
        <f t="shared" si="6"/>
        <v>2640</v>
      </c>
      <c r="AF11" s="205">
        <f t="shared" si="6"/>
        <v>2640</v>
      </c>
      <c r="AG11" s="205">
        <f t="shared" si="6"/>
        <v>2640</v>
      </c>
      <c r="AH11" s="205">
        <f t="shared" si="6"/>
        <v>2640</v>
      </c>
      <c r="AI11" s="205">
        <f t="shared" si="6"/>
        <v>2640</v>
      </c>
      <c r="AJ11" s="205">
        <f t="shared" si="6"/>
        <v>2640</v>
      </c>
      <c r="AK11" s="205">
        <f t="shared" si="6"/>
        <v>2640</v>
      </c>
      <c r="AL11" s="205">
        <f t="shared" si="7"/>
        <v>2640</v>
      </c>
      <c r="AM11" s="205">
        <f t="shared" si="7"/>
        <v>2640</v>
      </c>
      <c r="AN11" s="205">
        <f t="shared" si="7"/>
        <v>2640</v>
      </c>
      <c r="AO11" s="205">
        <f t="shared" si="7"/>
        <v>2640</v>
      </c>
      <c r="AP11" s="205">
        <f t="shared" si="7"/>
        <v>2640</v>
      </c>
      <c r="AQ11" s="205">
        <f t="shared" si="7"/>
        <v>2640</v>
      </c>
      <c r="AR11" s="205">
        <f t="shared" si="7"/>
        <v>2640</v>
      </c>
      <c r="AS11" s="205">
        <f t="shared" si="7"/>
        <v>2640</v>
      </c>
      <c r="AT11" s="205">
        <f t="shared" si="7"/>
        <v>2640</v>
      </c>
      <c r="AU11" s="205">
        <f t="shared" si="7"/>
        <v>2640</v>
      </c>
      <c r="AV11" s="205">
        <f t="shared" si="7"/>
        <v>2640</v>
      </c>
      <c r="AW11" s="205">
        <f t="shared" si="7"/>
        <v>2640</v>
      </c>
      <c r="AX11" s="205">
        <f t="shared" si="8"/>
        <v>2640</v>
      </c>
      <c r="AY11" s="205">
        <f t="shared" si="8"/>
        <v>2640</v>
      </c>
      <c r="AZ11" s="205">
        <f t="shared" si="8"/>
        <v>2640</v>
      </c>
      <c r="BA11" s="205">
        <f t="shared" si="8"/>
        <v>2640</v>
      </c>
      <c r="BB11" s="205">
        <f t="shared" si="8"/>
        <v>2640</v>
      </c>
      <c r="BC11" s="205">
        <f t="shared" si="8"/>
        <v>2640</v>
      </c>
      <c r="BD11" s="205">
        <f t="shared" si="8"/>
        <v>2640</v>
      </c>
      <c r="BE11" s="205">
        <f t="shared" si="8"/>
        <v>2640</v>
      </c>
      <c r="BF11" s="205">
        <f t="shared" si="8"/>
        <v>2640</v>
      </c>
      <c r="BG11" s="205">
        <f t="shared" si="8"/>
        <v>2640</v>
      </c>
      <c r="BH11" s="205">
        <f t="shared" si="8"/>
        <v>2640</v>
      </c>
      <c r="BI11" s="205">
        <f t="shared" si="8"/>
        <v>2640</v>
      </c>
      <c r="BJ11" s="205">
        <f t="shared" si="8"/>
        <v>2640</v>
      </c>
      <c r="BK11" s="205">
        <f t="shared" si="8"/>
        <v>2640</v>
      </c>
      <c r="BL11" s="205">
        <f t="shared" si="8"/>
        <v>2640</v>
      </c>
      <c r="BM11" s="205">
        <f t="shared" si="8"/>
        <v>2640</v>
      </c>
      <c r="BN11" s="205">
        <f t="shared" si="8"/>
        <v>2640</v>
      </c>
      <c r="BO11" s="205">
        <f t="shared" si="8"/>
        <v>2640</v>
      </c>
      <c r="BP11" s="205">
        <f t="shared" si="8"/>
        <v>2640</v>
      </c>
      <c r="BQ11" s="205">
        <f t="shared" si="8"/>
        <v>2640</v>
      </c>
      <c r="BR11" s="205">
        <f t="shared" si="8"/>
        <v>2640</v>
      </c>
      <c r="BS11" s="205">
        <f t="shared" si="8"/>
        <v>2640</v>
      </c>
      <c r="BT11" s="205">
        <f t="shared" si="8"/>
        <v>2640</v>
      </c>
      <c r="BU11" s="205">
        <f t="shared" si="8"/>
        <v>2640</v>
      </c>
      <c r="BV11" s="205">
        <f t="shared" si="8"/>
        <v>2640</v>
      </c>
      <c r="BW11" s="205">
        <f t="shared" si="8"/>
        <v>2640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0</v>
      </c>
      <c r="D12" s="204">
        <f>Income!D82</f>
        <v>0</v>
      </c>
      <c r="E12" s="204">
        <f>Income!E82</f>
        <v>21333.333333333332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0</v>
      </c>
      <c r="BD12" s="205">
        <f t="shared" si="8"/>
        <v>0</v>
      </c>
      <c r="BE12" s="205">
        <f t="shared" si="8"/>
        <v>0</v>
      </c>
      <c r="BF12" s="205">
        <f t="shared" si="8"/>
        <v>0</v>
      </c>
      <c r="BG12" s="205">
        <f t="shared" si="8"/>
        <v>0</v>
      </c>
      <c r="BH12" s="205">
        <f t="shared" si="8"/>
        <v>0</v>
      </c>
      <c r="BI12" s="205">
        <f t="shared" si="8"/>
        <v>0</v>
      </c>
      <c r="BJ12" s="205">
        <f t="shared" si="8"/>
        <v>0</v>
      </c>
      <c r="BK12" s="205">
        <f t="shared" si="8"/>
        <v>0</v>
      </c>
      <c r="BL12" s="205">
        <f t="shared" si="8"/>
        <v>0</v>
      </c>
      <c r="BM12" s="205">
        <f t="shared" si="8"/>
        <v>0</v>
      </c>
      <c r="BN12" s="205">
        <f t="shared" si="8"/>
        <v>0</v>
      </c>
      <c r="BO12" s="205">
        <f t="shared" si="8"/>
        <v>0</v>
      </c>
      <c r="BP12" s="205">
        <f t="shared" si="8"/>
        <v>0</v>
      </c>
      <c r="BQ12" s="205">
        <f t="shared" si="8"/>
        <v>0</v>
      </c>
      <c r="BR12" s="205">
        <f t="shared" si="8"/>
        <v>0</v>
      </c>
      <c r="BS12" s="205">
        <f t="shared" si="8"/>
        <v>0</v>
      </c>
      <c r="BT12" s="205">
        <f t="shared" si="8"/>
        <v>0</v>
      </c>
      <c r="BU12" s="205">
        <f t="shared" si="8"/>
        <v>0</v>
      </c>
      <c r="BV12" s="205">
        <f t="shared" si="8"/>
        <v>0</v>
      </c>
      <c r="BW12" s="205">
        <f t="shared" si="8"/>
        <v>0</v>
      </c>
      <c r="BX12" s="205">
        <f t="shared" si="8"/>
        <v>0</v>
      </c>
      <c r="BY12" s="205">
        <f t="shared" si="8"/>
        <v>0</v>
      </c>
      <c r="BZ12" s="205">
        <f t="shared" si="8"/>
        <v>0</v>
      </c>
      <c r="CA12" s="205">
        <f t="shared" si="2"/>
        <v>0</v>
      </c>
      <c r="CB12" s="205">
        <f t="shared" si="2"/>
        <v>0</v>
      </c>
      <c r="CC12" s="205">
        <f t="shared" si="2"/>
        <v>0</v>
      </c>
      <c r="CD12" s="205">
        <f t="shared" si="2"/>
        <v>0</v>
      </c>
      <c r="CE12" s="205">
        <f t="shared" si="2"/>
        <v>0</v>
      </c>
      <c r="CF12" s="205">
        <f t="shared" si="2"/>
        <v>0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0</v>
      </c>
      <c r="CR12" s="205">
        <f t="shared" si="2"/>
        <v>0</v>
      </c>
      <c r="CS12" s="205">
        <f t="shared" si="3"/>
        <v>0</v>
      </c>
      <c r="CT12" s="205">
        <f t="shared" si="3"/>
        <v>0</v>
      </c>
      <c r="CU12" s="205">
        <f t="shared" si="3"/>
        <v>0</v>
      </c>
      <c r="CV12" s="205">
        <f t="shared" si="3"/>
        <v>0</v>
      </c>
      <c r="CW12" s="205">
        <f t="shared" si="3"/>
        <v>21333.333333333332</v>
      </c>
      <c r="CX12" s="205">
        <f t="shared" si="3"/>
        <v>21333.333333333332</v>
      </c>
      <c r="CY12" s="205">
        <f t="shared" si="3"/>
        <v>21333.333333333332</v>
      </c>
      <c r="CZ12" s="205">
        <f t="shared" si="3"/>
        <v>21333.333333333332</v>
      </c>
      <c r="DA12" s="205">
        <f t="shared" si="3"/>
        <v>21333.333333333332</v>
      </c>
      <c r="DB12" s="205"/>
    </row>
    <row r="13" spans="1:106">
      <c r="A13" s="202" t="str">
        <f>Income!A83</f>
        <v>Food transfer - official</v>
      </c>
      <c r="B13" s="204">
        <f>Income!B83</f>
        <v>1264.0607808236907</v>
      </c>
      <c r="C13" s="204">
        <f>Income!C83</f>
        <v>1382.5664790259123</v>
      </c>
      <c r="D13" s="204">
        <f>Income!D83</f>
        <v>948.0455856177681</v>
      </c>
      <c r="E13" s="204">
        <f>Income!E83</f>
        <v>737.36878881381983</v>
      </c>
      <c r="F13" s="205">
        <f t="shared" si="4"/>
        <v>1264.0607808236907</v>
      </c>
      <c r="G13" s="205">
        <f t="shared" si="4"/>
        <v>1264.0607808236907</v>
      </c>
      <c r="H13" s="205">
        <f t="shared" si="4"/>
        <v>1264.0607808236907</v>
      </c>
      <c r="I13" s="205">
        <f t="shared" si="4"/>
        <v>1264.0607808236907</v>
      </c>
      <c r="J13" s="205">
        <f t="shared" si="4"/>
        <v>1264.0607808236907</v>
      </c>
      <c r="K13" s="205">
        <f t="shared" si="4"/>
        <v>1264.0607808236907</v>
      </c>
      <c r="L13" s="205">
        <f t="shared" si="4"/>
        <v>1264.0607808236907</v>
      </c>
      <c r="M13" s="205">
        <f t="shared" si="4"/>
        <v>1264.0607808236907</v>
      </c>
      <c r="N13" s="205">
        <f t="shared" si="4"/>
        <v>1264.0607808236907</v>
      </c>
      <c r="O13" s="205">
        <f t="shared" si="4"/>
        <v>1264.0607808236907</v>
      </c>
      <c r="P13" s="205">
        <f t="shared" si="4"/>
        <v>1264.0607808236907</v>
      </c>
      <c r="Q13" s="205">
        <f t="shared" si="4"/>
        <v>1264.0607808236907</v>
      </c>
      <c r="R13" s="205">
        <f t="shared" si="4"/>
        <v>1264.0607808236907</v>
      </c>
      <c r="S13" s="205">
        <f t="shared" si="4"/>
        <v>1264.0607808236907</v>
      </c>
      <c r="T13" s="205">
        <f t="shared" si="4"/>
        <v>1264.0607808236907</v>
      </c>
      <c r="U13" s="205">
        <f t="shared" si="4"/>
        <v>1382.5664790259123</v>
      </c>
      <c r="V13" s="205">
        <f t="shared" si="6"/>
        <v>1382.5664790259123</v>
      </c>
      <c r="W13" s="205">
        <f t="shared" si="6"/>
        <v>1382.5664790259123</v>
      </c>
      <c r="X13" s="205">
        <f t="shared" si="6"/>
        <v>1382.5664790259123</v>
      </c>
      <c r="Y13" s="205">
        <f t="shared" si="6"/>
        <v>1382.5664790259123</v>
      </c>
      <c r="Z13" s="205">
        <f t="shared" si="6"/>
        <v>1382.5664790259123</v>
      </c>
      <c r="AA13" s="205">
        <f t="shared" si="6"/>
        <v>1382.5664790259123</v>
      </c>
      <c r="AB13" s="205">
        <f t="shared" si="6"/>
        <v>1382.5664790259123</v>
      </c>
      <c r="AC13" s="205">
        <f t="shared" si="6"/>
        <v>1382.5664790259123</v>
      </c>
      <c r="AD13" s="205">
        <f t="shared" si="6"/>
        <v>1382.5664790259123</v>
      </c>
      <c r="AE13" s="205">
        <f t="shared" si="6"/>
        <v>1382.5664790259123</v>
      </c>
      <c r="AF13" s="205">
        <f t="shared" si="6"/>
        <v>1382.5664790259123</v>
      </c>
      <c r="AG13" s="205">
        <f t="shared" si="6"/>
        <v>1382.5664790259123</v>
      </c>
      <c r="AH13" s="205">
        <f t="shared" si="6"/>
        <v>1382.5664790259123</v>
      </c>
      <c r="AI13" s="205">
        <f t="shared" si="6"/>
        <v>1382.5664790259123</v>
      </c>
      <c r="AJ13" s="205">
        <f t="shared" si="6"/>
        <v>1382.5664790259123</v>
      </c>
      <c r="AK13" s="205">
        <f t="shared" si="6"/>
        <v>1382.5664790259123</v>
      </c>
      <c r="AL13" s="205">
        <f t="shared" si="7"/>
        <v>1382.5664790259123</v>
      </c>
      <c r="AM13" s="205">
        <f t="shared" si="7"/>
        <v>1382.5664790259123</v>
      </c>
      <c r="AN13" s="205">
        <f t="shared" si="7"/>
        <v>1382.5664790259123</v>
      </c>
      <c r="AO13" s="205">
        <f t="shared" si="7"/>
        <v>1382.5664790259123</v>
      </c>
      <c r="AP13" s="205">
        <f t="shared" si="7"/>
        <v>1382.5664790259123</v>
      </c>
      <c r="AQ13" s="205">
        <f t="shared" si="7"/>
        <v>1382.5664790259123</v>
      </c>
      <c r="AR13" s="205">
        <f t="shared" si="7"/>
        <v>1382.5664790259123</v>
      </c>
      <c r="AS13" s="205">
        <f t="shared" si="7"/>
        <v>1382.5664790259123</v>
      </c>
      <c r="AT13" s="205">
        <f t="shared" si="7"/>
        <v>1382.5664790259123</v>
      </c>
      <c r="AU13" s="205">
        <f t="shared" si="7"/>
        <v>1382.5664790259123</v>
      </c>
      <c r="AV13" s="205">
        <f t="shared" si="7"/>
        <v>1382.5664790259123</v>
      </c>
      <c r="AW13" s="205">
        <f t="shared" si="7"/>
        <v>1382.5664790259123</v>
      </c>
      <c r="AX13" s="205">
        <f t="shared" si="8"/>
        <v>1382.5664790259123</v>
      </c>
      <c r="AY13" s="205">
        <f t="shared" si="8"/>
        <v>1382.5664790259123</v>
      </c>
      <c r="AZ13" s="205">
        <f t="shared" si="8"/>
        <v>1382.5664790259123</v>
      </c>
      <c r="BA13" s="205">
        <f t="shared" si="8"/>
        <v>1382.5664790259123</v>
      </c>
      <c r="BB13" s="205">
        <f t="shared" si="8"/>
        <v>1382.5664790259123</v>
      </c>
      <c r="BC13" s="205">
        <f t="shared" si="8"/>
        <v>1382.5664790259123</v>
      </c>
      <c r="BD13" s="205">
        <f t="shared" si="8"/>
        <v>1382.5664790259123</v>
      </c>
      <c r="BE13" s="205">
        <f t="shared" si="8"/>
        <v>1382.5664790259123</v>
      </c>
      <c r="BF13" s="205">
        <f t="shared" si="8"/>
        <v>1382.5664790259123</v>
      </c>
      <c r="BG13" s="205">
        <f t="shared" si="8"/>
        <v>1382.5664790259123</v>
      </c>
      <c r="BH13" s="205">
        <f t="shared" si="8"/>
        <v>1382.5664790259123</v>
      </c>
      <c r="BI13" s="205">
        <f t="shared" si="8"/>
        <v>1382.5664790259123</v>
      </c>
      <c r="BJ13" s="205">
        <f t="shared" si="8"/>
        <v>1382.5664790259123</v>
      </c>
      <c r="BK13" s="205">
        <f t="shared" si="8"/>
        <v>1382.5664790259123</v>
      </c>
      <c r="BL13" s="205">
        <f t="shared" si="8"/>
        <v>1382.5664790259123</v>
      </c>
      <c r="BM13" s="205">
        <f t="shared" si="8"/>
        <v>1382.5664790259123</v>
      </c>
      <c r="BN13" s="205">
        <f t="shared" si="8"/>
        <v>1382.5664790259123</v>
      </c>
      <c r="BO13" s="205">
        <f t="shared" si="8"/>
        <v>1382.5664790259123</v>
      </c>
      <c r="BP13" s="205">
        <f t="shared" si="8"/>
        <v>1382.5664790259123</v>
      </c>
      <c r="BQ13" s="205">
        <f t="shared" si="8"/>
        <v>1382.5664790259123</v>
      </c>
      <c r="BR13" s="205">
        <f t="shared" si="8"/>
        <v>1382.5664790259123</v>
      </c>
      <c r="BS13" s="205">
        <f t="shared" si="8"/>
        <v>1382.5664790259123</v>
      </c>
      <c r="BT13" s="205">
        <f t="shared" si="8"/>
        <v>1382.5664790259123</v>
      </c>
      <c r="BU13" s="205">
        <f t="shared" si="8"/>
        <v>1382.5664790259123</v>
      </c>
      <c r="BV13" s="205">
        <f t="shared" si="8"/>
        <v>1382.5664790259123</v>
      </c>
      <c r="BW13" s="205">
        <f t="shared" si="8"/>
        <v>1382.5664790259123</v>
      </c>
      <c r="BX13" s="205">
        <f t="shared" si="8"/>
        <v>948.0455856177681</v>
      </c>
      <c r="BY13" s="205">
        <f t="shared" si="8"/>
        <v>948.0455856177681</v>
      </c>
      <c r="BZ13" s="205">
        <f t="shared" si="8"/>
        <v>948.0455856177681</v>
      </c>
      <c r="CA13" s="205">
        <f t="shared" si="2"/>
        <v>948.0455856177681</v>
      </c>
      <c r="CB13" s="205">
        <f t="shared" si="2"/>
        <v>948.0455856177681</v>
      </c>
      <c r="CC13" s="205">
        <f t="shared" si="2"/>
        <v>948.0455856177681</v>
      </c>
      <c r="CD13" s="205">
        <f t="shared" si="2"/>
        <v>948.0455856177681</v>
      </c>
      <c r="CE13" s="205">
        <f t="shared" si="2"/>
        <v>948.0455856177681</v>
      </c>
      <c r="CF13" s="205">
        <f t="shared" si="2"/>
        <v>948.0455856177681</v>
      </c>
      <c r="CG13" s="205">
        <f t="shared" si="2"/>
        <v>948.0455856177681</v>
      </c>
      <c r="CH13" s="205">
        <f t="shared" si="2"/>
        <v>948.0455856177681</v>
      </c>
      <c r="CI13" s="205">
        <f t="shared" si="2"/>
        <v>948.0455856177681</v>
      </c>
      <c r="CJ13" s="205">
        <f t="shared" si="2"/>
        <v>948.0455856177681</v>
      </c>
      <c r="CK13" s="205">
        <f t="shared" si="2"/>
        <v>948.0455856177681</v>
      </c>
      <c r="CL13" s="205">
        <f t="shared" si="2"/>
        <v>948.0455856177681</v>
      </c>
      <c r="CM13" s="205">
        <f t="shared" si="2"/>
        <v>948.0455856177681</v>
      </c>
      <c r="CN13" s="205">
        <f t="shared" si="2"/>
        <v>948.0455856177681</v>
      </c>
      <c r="CO13" s="205">
        <f t="shared" si="2"/>
        <v>948.0455856177681</v>
      </c>
      <c r="CP13" s="205">
        <f t="shared" si="2"/>
        <v>948.0455856177681</v>
      </c>
      <c r="CQ13" s="205">
        <f t="shared" si="2"/>
        <v>948.0455856177681</v>
      </c>
      <c r="CR13" s="205">
        <f t="shared" si="2"/>
        <v>948.0455856177681</v>
      </c>
      <c r="CS13" s="205">
        <f t="shared" si="3"/>
        <v>948.0455856177681</v>
      </c>
      <c r="CT13" s="205">
        <f t="shared" si="3"/>
        <v>948.0455856177681</v>
      </c>
      <c r="CU13" s="205">
        <f t="shared" si="3"/>
        <v>948.0455856177681</v>
      </c>
      <c r="CV13" s="205">
        <f t="shared" si="3"/>
        <v>948.0455856177681</v>
      </c>
      <c r="CW13" s="205">
        <f t="shared" si="3"/>
        <v>737.36878881381983</v>
      </c>
      <c r="CX13" s="205">
        <f t="shared" si="3"/>
        <v>737.36878881381983</v>
      </c>
      <c r="CY13" s="205">
        <f t="shared" si="3"/>
        <v>737.36878881381983</v>
      </c>
      <c r="CZ13" s="205">
        <f t="shared" si="3"/>
        <v>737.36878881381983</v>
      </c>
      <c r="DA13" s="205">
        <f t="shared" si="3"/>
        <v>737.36878881381983</v>
      </c>
      <c r="DB13" s="205"/>
    </row>
    <row r="14" spans="1:106">
      <c r="A14" s="202" t="str">
        <f>Income!A85</f>
        <v>Cash transfer - official</v>
      </c>
      <c r="B14" s="204">
        <f>Income!B85</f>
        <v>13920</v>
      </c>
      <c r="C14" s="204">
        <f>Income!C85</f>
        <v>24840</v>
      </c>
      <c r="D14" s="204">
        <f>Income!D85</f>
        <v>8502.8571428571431</v>
      </c>
      <c r="E14" s="204">
        <f>Income!E85</f>
        <v>6613.333333333333</v>
      </c>
      <c r="F14" s="205">
        <f t="shared" si="4"/>
        <v>13920</v>
      </c>
      <c r="G14" s="205">
        <f t="shared" si="4"/>
        <v>13920</v>
      </c>
      <c r="H14" s="205">
        <f t="shared" si="4"/>
        <v>13920</v>
      </c>
      <c r="I14" s="205">
        <f t="shared" si="4"/>
        <v>13920</v>
      </c>
      <c r="J14" s="205">
        <f t="shared" si="4"/>
        <v>13920</v>
      </c>
      <c r="K14" s="205">
        <f t="shared" si="4"/>
        <v>13920</v>
      </c>
      <c r="L14" s="205">
        <f t="shared" si="4"/>
        <v>13920</v>
      </c>
      <c r="M14" s="205">
        <f t="shared" si="4"/>
        <v>13920</v>
      </c>
      <c r="N14" s="205">
        <f t="shared" si="4"/>
        <v>13920</v>
      </c>
      <c r="O14" s="205">
        <f t="shared" si="4"/>
        <v>13920</v>
      </c>
      <c r="P14" s="205">
        <f t="shared" si="4"/>
        <v>13920</v>
      </c>
      <c r="Q14" s="205">
        <f t="shared" si="4"/>
        <v>13920</v>
      </c>
      <c r="R14" s="205">
        <f t="shared" si="4"/>
        <v>13920</v>
      </c>
      <c r="S14" s="205">
        <f t="shared" si="4"/>
        <v>13920</v>
      </c>
      <c r="T14" s="205">
        <f t="shared" si="4"/>
        <v>13920</v>
      </c>
      <c r="U14" s="205">
        <f t="shared" si="4"/>
        <v>24840</v>
      </c>
      <c r="V14" s="205">
        <f t="shared" si="6"/>
        <v>24840</v>
      </c>
      <c r="W14" s="205">
        <f t="shared" si="6"/>
        <v>24840</v>
      </c>
      <c r="X14" s="205">
        <f t="shared" si="6"/>
        <v>24840</v>
      </c>
      <c r="Y14" s="205">
        <f t="shared" si="6"/>
        <v>24840</v>
      </c>
      <c r="Z14" s="205">
        <f t="shared" si="6"/>
        <v>24840</v>
      </c>
      <c r="AA14" s="205">
        <f t="shared" si="6"/>
        <v>24840</v>
      </c>
      <c r="AB14" s="205">
        <f t="shared" si="6"/>
        <v>24840</v>
      </c>
      <c r="AC14" s="205">
        <f t="shared" si="6"/>
        <v>24840</v>
      </c>
      <c r="AD14" s="205">
        <f t="shared" si="6"/>
        <v>24840</v>
      </c>
      <c r="AE14" s="205">
        <f t="shared" si="6"/>
        <v>24840</v>
      </c>
      <c r="AF14" s="205">
        <f t="shared" si="6"/>
        <v>24840</v>
      </c>
      <c r="AG14" s="205">
        <f t="shared" si="6"/>
        <v>24840</v>
      </c>
      <c r="AH14" s="205">
        <f t="shared" si="6"/>
        <v>24840</v>
      </c>
      <c r="AI14" s="205">
        <f t="shared" si="6"/>
        <v>24840</v>
      </c>
      <c r="AJ14" s="205">
        <f t="shared" si="6"/>
        <v>24840</v>
      </c>
      <c r="AK14" s="205">
        <f t="shared" si="6"/>
        <v>24840</v>
      </c>
      <c r="AL14" s="205">
        <f t="shared" si="7"/>
        <v>24840</v>
      </c>
      <c r="AM14" s="205">
        <f t="shared" si="7"/>
        <v>24840</v>
      </c>
      <c r="AN14" s="205">
        <f t="shared" si="7"/>
        <v>24840</v>
      </c>
      <c r="AO14" s="205">
        <f t="shared" si="7"/>
        <v>24840</v>
      </c>
      <c r="AP14" s="205">
        <f t="shared" si="7"/>
        <v>24840</v>
      </c>
      <c r="AQ14" s="205">
        <f t="shared" si="7"/>
        <v>24840</v>
      </c>
      <c r="AR14" s="205">
        <f t="shared" si="7"/>
        <v>24840</v>
      </c>
      <c r="AS14" s="205">
        <f t="shared" si="7"/>
        <v>24840</v>
      </c>
      <c r="AT14" s="205">
        <f t="shared" si="7"/>
        <v>24840</v>
      </c>
      <c r="AU14" s="205">
        <f t="shared" si="7"/>
        <v>24840</v>
      </c>
      <c r="AV14" s="205">
        <f t="shared" si="7"/>
        <v>24840</v>
      </c>
      <c r="AW14" s="205">
        <f t="shared" si="7"/>
        <v>24840</v>
      </c>
      <c r="AX14" s="205">
        <f t="shared" si="7"/>
        <v>24840</v>
      </c>
      <c r="AY14" s="205">
        <f t="shared" si="7"/>
        <v>24840</v>
      </c>
      <c r="AZ14" s="205">
        <f t="shared" si="7"/>
        <v>24840</v>
      </c>
      <c r="BA14" s="205">
        <f t="shared" si="7"/>
        <v>24840</v>
      </c>
      <c r="BB14" s="205">
        <f t="shared" si="8"/>
        <v>24840</v>
      </c>
      <c r="BC14" s="205">
        <f t="shared" si="8"/>
        <v>24840</v>
      </c>
      <c r="BD14" s="205">
        <f t="shared" si="8"/>
        <v>24840</v>
      </c>
      <c r="BE14" s="205">
        <f t="shared" si="8"/>
        <v>24840</v>
      </c>
      <c r="BF14" s="205">
        <f t="shared" si="8"/>
        <v>24840</v>
      </c>
      <c r="BG14" s="205">
        <f t="shared" si="8"/>
        <v>24840</v>
      </c>
      <c r="BH14" s="205">
        <f t="shared" si="8"/>
        <v>24840</v>
      </c>
      <c r="BI14" s="205">
        <f t="shared" si="8"/>
        <v>24840</v>
      </c>
      <c r="BJ14" s="205">
        <f t="shared" si="8"/>
        <v>24840</v>
      </c>
      <c r="BK14" s="205">
        <f t="shared" si="8"/>
        <v>24840</v>
      </c>
      <c r="BL14" s="205">
        <f t="shared" si="8"/>
        <v>24840</v>
      </c>
      <c r="BM14" s="205">
        <f t="shared" si="8"/>
        <v>24840</v>
      </c>
      <c r="BN14" s="205">
        <f t="shared" si="8"/>
        <v>24840</v>
      </c>
      <c r="BO14" s="205">
        <f t="shared" si="8"/>
        <v>24840</v>
      </c>
      <c r="BP14" s="205">
        <f t="shared" si="8"/>
        <v>24840</v>
      </c>
      <c r="BQ14" s="205">
        <f t="shared" si="8"/>
        <v>24840</v>
      </c>
      <c r="BR14" s="205">
        <f t="shared" si="8"/>
        <v>24840</v>
      </c>
      <c r="BS14" s="205">
        <f t="shared" si="8"/>
        <v>24840</v>
      </c>
      <c r="BT14" s="205">
        <f t="shared" si="8"/>
        <v>24840</v>
      </c>
      <c r="BU14" s="205">
        <f t="shared" si="8"/>
        <v>24840</v>
      </c>
      <c r="BV14" s="205">
        <f t="shared" si="8"/>
        <v>24840</v>
      </c>
      <c r="BW14" s="205">
        <f t="shared" si="8"/>
        <v>24840</v>
      </c>
      <c r="BX14" s="205">
        <f t="shared" si="8"/>
        <v>8502.8571428571431</v>
      </c>
      <c r="BY14" s="205">
        <f t="shared" si="8"/>
        <v>8502.8571428571431</v>
      </c>
      <c r="BZ14" s="205">
        <f t="shared" si="8"/>
        <v>8502.8571428571431</v>
      </c>
      <c r="CA14" s="205">
        <f t="shared" si="2"/>
        <v>8502.8571428571431</v>
      </c>
      <c r="CB14" s="205">
        <f t="shared" si="2"/>
        <v>8502.8571428571431</v>
      </c>
      <c r="CC14" s="205">
        <f t="shared" si="2"/>
        <v>8502.8571428571431</v>
      </c>
      <c r="CD14" s="205">
        <f t="shared" si="2"/>
        <v>8502.8571428571431</v>
      </c>
      <c r="CE14" s="205">
        <f t="shared" si="2"/>
        <v>8502.8571428571431</v>
      </c>
      <c r="CF14" s="205">
        <f t="shared" si="2"/>
        <v>8502.8571428571431</v>
      </c>
      <c r="CG14" s="205">
        <f t="shared" si="2"/>
        <v>8502.8571428571431</v>
      </c>
      <c r="CH14" s="205">
        <f t="shared" si="2"/>
        <v>8502.8571428571431</v>
      </c>
      <c r="CI14" s="205">
        <f t="shared" si="2"/>
        <v>8502.8571428571431</v>
      </c>
      <c r="CJ14" s="205">
        <f t="shared" si="2"/>
        <v>8502.8571428571431</v>
      </c>
      <c r="CK14" s="205">
        <f t="shared" si="2"/>
        <v>8502.8571428571431</v>
      </c>
      <c r="CL14" s="205">
        <f t="shared" si="2"/>
        <v>8502.8571428571431</v>
      </c>
      <c r="CM14" s="205">
        <f t="shared" si="2"/>
        <v>8502.8571428571431</v>
      </c>
      <c r="CN14" s="205">
        <f t="shared" si="2"/>
        <v>8502.8571428571431</v>
      </c>
      <c r="CO14" s="205">
        <f t="shared" si="2"/>
        <v>8502.8571428571431</v>
      </c>
      <c r="CP14" s="205">
        <f t="shared" si="2"/>
        <v>8502.8571428571431</v>
      </c>
      <c r="CQ14" s="205">
        <f t="shared" si="2"/>
        <v>8502.8571428571431</v>
      </c>
      <c r="CR14" s="205">
        <f t="shared" si="2"/>
        <v>8502.8571428571431</v>
      </c>
      <c r="CS14" s="205">
        <f t="shared" si="3"/>
        <v>8502.8571428571431</v>
      </c>
      <c r="CT14" s="205">
        <f t="shared" si="3"/>
        <v>8502.8571428571431</v>
      </c>
      <c r="CU14" s="205">
        <f t="shared" si="3"/>
        <v>8502.8571428571431</v>
      </c>
      <c r="CV14" s="205">
        <f t="shared" si="3"/>
        <v>8502.8571428571431</v>
      </c>
      <c r="CW14" s="205">
        <f t="shared" si="3"/>
        <v>6613.333333333333</v>
      </c>
      <c r="CX14" s="205">
        <f t="shared" si="3"/>
        <v>6613.333333333333</v>
      </c>
      <c r="CY14" s="205">
        <f t="shared" si="3"/>
        <v>6613.333333333333</v>
      </c>
      <c r="CZ14" s="205">
        <f t="shared" si="3"/>
        <v>6613.333333333333</v>
      </c>
      <c r="DA14" s="205">
        <f t="shared" si="3"/>
        <v>6613.333333333333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6000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6000</v>
      </c>
      <c r="V15" s="205">
        <f t="shared" si="6"/>
        <v>6000</v>
      </c>
      <c r="W15" s="205">
        <f t="shared" si="6"/>
        <v>6000</v>
      </c>
      <c r="X15" s="205">
        <f t="shared" si="6"/>
        <v>6000</v>
      </c>
      <c r="Y15" s="205">
        <f t="shared" si="6"/>
        <v>6000</v>
      </c>
      <c r="Z15" s="205">
        <f t="shared" si="6"/>
        <v>6000</v>
      </c>
      <c r="AA15" s="205">
        <f t="shared" si="6"/>
        <v>6000</v>
      </c>
      <c r="AB15" s="205">
        <f t="shared" si="6"/>
        <v>6000</v>
      </c>
      <c r="AC15" s="205">
        <f t="shared" si="6"/>
        <v>6000</v>
      </c>
      <c r="AD15" s="205">
        <f t="shared" si="6"/>
        <v>6000</v>
      </c>
      <c r="AE15" s="205">
        <f t="shared" si="6"/>
        <v>6000</v>
      </c>
      <c r="AF15" s="205">
        <f t="shared" si="6"/>
        <v>6000</v>
      </c>
      <c r="AG15" s="205">
        <f t="shared" si="6"/>
        <v>6000</v>
      </c>
      <c r="AH15" s="205">
        <f t="shared" si="6"/>
        <v>6000</v>
      </c>
      <c r="AI15" s="205">
        <f t="shared" si="6"/>
        <v>6000</v>
      </c>
      <c r="AJ15" s="205">
        <f t="shared" si="6"/>
        <v>6000</v>
      </c>
      <c r="AK15" s="205">
        <f t="shared" si="6"/>
        <v>6000</v>
      </c>
      <c r="AL15" s="205">
        <f t="shared" si="7"/>
        <v>6000</v>
      </c>
      <c r="AM15" s="205">
        <f t="shared" si="7"/>
        <v>6000</v>
      </c>
      <c r="AN15" s="205">
        <f t="shared" si="7"/>
        <v>6000</v>
      </c>
      <c r="AO15" s="205">
        <f t="shared" si="7"/>
        <v>6000</v>
      </c>
      <c r="AP15" s="205">
        <f t="shared" si="7"/>
        <v>6000</v>
      </c>
      <c r="AQ15" s="205">
        <f t="shared" si="7"/>
        <v>6000</v>
      </c>
      <c r="AR15" s="205">
        <f t="shared" si="7"/>
        <v>6000</v>
      </c>
      <c r="AS15" s="205">
        <f t="shared" si="7"/>
        <v>6000</v>
      </c>
      <c r="AT15" s="205">
        <f t="shared" si="7"/>
        <v>6000</v>
      </c>
      <c r="AU15" s="205">
        <f t="shared" si="7"/>
        <v>6000</v>
      </c>
      <c r="AV15" s="205">
        <f t="shared" si="7"/>
        <v>6000</v>
      </c>
      <c r="AW15" s="205">
        <f t="shared" si="7"/>
        <v>6000</v>
      </c>
      <c r="AX15" s="205">
        <f t="shared" si="8"/>
        <v>6000</v>
      </c>
      <c r="AY15" s="205">
        <f t="shared" si="8"/>
        <v>6000</v>
      </c>
      <c r="AZ15" s="205">
        <f t="shared" si="8"/>
        <v>6000</v>
      </c>
      <c r="BA15" s="205">
        <f t="shared" si="8"/>
        <v>6000</v>
      </c>
      <c r="BB15" s="205">
        <f t="shared" si="8"/>
        <v>6000</v>
      </c>
      <c r="BC15" s="205">
        <f t="shared" si="8"/>
        <v>6000</v>
      </c>
      <c r="BD15" s="205">
        <f t="shared" si="8"/>
        <v>6000</v>
      </c>
      <c r="BE15" s="205">
        <f t="shared" si="8"/>
        <v>6000</v>
      </c>
      <c r="BF15" s="205">
        <f t="shared" si="8"/>
        <v>6000</v>
      </c>
      <c r="BG15" s="205">
        <f t="shared" si="8"/>
        <v>6000</v>
      </c>
      <c r="BH15" s="205">
        <f t="shared" si="8"/>
        <v>6000</v>
      </c>
      <c r="BI15" s="205">
        <f t="shared" si="8"/>
        <v>6000</v>
      </c>
      <c r="BJ15" s="205">
        <f t="shared" si="8"/>
        <v>6000</v>
      </c>
      <c r="BK15" s="205">
        <f t="shared" si="8"/>
        <v>6000</v>
      </c>
      <c r="BL15" s="205">
        <f t="shared" si="8"/>
        <v>6000</v>
      </c>
      <c r="BM15" s="205">
        <f t="shared" si="8"/>
        <v>6000</v>
      </c>
      <c r="BN15" s="205">
        <f t="shared" si="8"/>
        <v>6000</v>
      </c>
      <c r="BO15" s="205">
        <f t="shared" si="8"/>
        <v>6000</v>
      </c>
      <c r="BP15" s="205">
        <f t="shared" si="8"/>
        <v>6000</v>
      </c>
      <c r="BQ15" s="205">
        <f t="shared" si="8"/>
        <v>6000</v>
      </c>
      <c r="BR15" s="205">
        <f t="shared" si="8"/>
        <v>6000</v>
      </c>
      <c r="BS15" s="205">
        <f t="shared" si="8"/>
        <v>6000</v>
      </c>
      <c r="BT15" s="205">
        <f t="shared" si="8"/>
        <v>6000</v>
      </c>
      <c r="BU15" s="205">
        <f t="shared" si="8"/>
        <v>6000</v>
      </c>
      <c r="BV15" s="205">
        <f t="shared" si="8"/>
        <v>6000</v>
      </c>
      <c r="BW15" s="205">
        <f t="shared" si="8"/>
        <v>6000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43460.936847727884</v>
      </c>
      <c r="C16" s="204">
        <f>Income!C88</f>
        <v>47204.867866256958</v>
      </c>
      <c r="D16" s="204">
        <f>Income!D88</f>
        <v>164124.02396322161</v>
      </c>
      <c r="E16" s="204">
        <f>Income!E88</f>
        <v>212296.7067250621</v>
      </c>
      <c r="F16" s="205">
        <f t="shared" si="4"/>
        <v>43460.936847727884</v>
      </c>
      <c r="G16" s="205">
        <f t="shared" si="4"/>
        <v>43460.936847727884</v>
      </c>
      <c r="H16" s="205">
        <f t="shared" si="4"/>
        <v>43460.936847727884</v>
      </c>
      <c r="I16" s="205">
        <f t="shared" si="4"/>
        <v>43460.936847727884</v>
      </c>
      <c r="J16" s="205">
        <f t="shared" si="4"/>
        <v>43460.936847727884</v>
      </c>
      <c r="K16" s="205">
        <f t="shared" si="4"/>
        <v>43460.936847727884</v>
      </c>
      <c r="L16" s="205">
        <f t="shared" si="4"/>
        <v>43460.936847727884</v>
      </c>
      <c r="M16" s="205">
        <f t="shared" si="4"/>
        <v>43460.936847727884</v>
      </c>
      <c r="N16" s="205">
        <f t="shared" si="4"/>
        <v>43460.936847727884</v>
      </c>
      <c r="O16" s="205">
        <f t="shared" si="4"/>
        <v>43460.936847727884</v>
      </c>
      <c r="P16" s="205">
        <f t="shared" si="4"/>
        <v>43460.936847727884</v>
      </c>
      <c r="Q16" s="205">
        <f t="shared" si="4"/>
        <v>43460.936847727884</v>
      </c>
      <c r="R16" s="205">
        <f t="shared" si="4"/>
        <v>43460.936847727884</v>
      </c>
      <c r="S16" s="205">
        <f t="shared" si="4"/>
        <v>43460.936847727884</v>
      </c>
      <c r="T16" s="205">
        <f t="shared" si="4"/>
        <v>43460.936847727884</v>
      </c>
      <c r="U16" s="205">
        <f t="shared" si="4"/>
        <v>47204.867866256958</v>
      </c>
      <c r="V16" s="205">
        <f t="shared" si="6"/>
        <v>47204.867866256958</v>
      </c>
      <c r="W16" s="205">
        <f t="shared" si="6"/>
        <v>47204.867866256958</v>
      </c>
      <c r="X16" s="205">
        <f t="shared" si="6"/>
        <v>47204.867866256958</v>
      </c>
      <c r="Y16" s="205">
        <f t="shared" si="6"/>
        <v>47204.867866256958</v>
      </c>
      <c r="Z16" s="205">
        <f t="shared" si="6"/>
        <v>47204.867866256958</v>
      </c>
      <c r="AA16" s="205">
        <f t="shared" si="6"/>
        <v>47204.867866256958</v>
      </c>
      <c r="AB16" s="205">
        <f t="shared" si="6"/>
        <v>47204.867866256958</v>
      </c>
      <c r="AC16" s="205">
        <f t="shared" si="6"/>
        <v>47204.867866256958</v>
      </c>
      <c r="AD16" s="205">
        <f t="shared" si="6"/>
        <v>47204.867866256958</v>
      </c>
      <c r="AE16" s="205">
        <f>IF(AE$2&lt;=($B$2+$C$2+$D$2),IF(AE$2&lt;=($B$2+$C$2),IF(AE$2&lt;=$B$2,$B16,$C16),$D16),$E16)</f>
        <v>47204.867866256958</v>
      </c>
      <c r="AF16" s="205">
        <f t="shared" si="6"/>
        <v>47204.867866256958</v>
      </c>
      <c r="AG16" s="205">
        <f t="shared" si="6"/>
        <v>47204.867866256958</v>
      </c>
      <c r="AH16" s="205">
        <f t="shared" si="6"/>
        <v>47204.867866256958</v>
      </c>
      <c r="AI16" s="205">
        <f t="shared" si="6"/>
        <v>47204.867866256958</v>
      </c>
      <c r="AJ16" s="205">
        <f t="shared" si="6"/>
        <v>47204.867866256958</v>
      </c>
      <c r="AK16" s="205">
        <f t="shared" si="6"/>
        <v>47204.867866256958</v>
      </c>
      <c r="AL16" s="205">
        <f t="shared" si="7"/>
        <v>47204.867866256958</v>
      </c>
      <c r="AM16" s="205">
        <f t="shared" si="7"/>
        <v>47204.867866256958</v>
      </c>
      <c r="AN16" s="205">
        <f t="shared" si="7"/>
        <v>47204.867866256958</v>
      </c>
      <c r="AO16" s="205">
        <f t="shared" si="7"/>
        <v>47204.867866256958</v>
      </c>
      <c r="AP16" s="205">
        <f t="shared" si="7"/>
        <v>47204.867866256958</v>
      </c>
      <c r="AQ16" s="205">
        <f t="shared" si="7"/>
        <v>47204.867866256958</v>
      </c>
      <c r="AR16" s="205">
        <f t="shared" si="7"/>
        <v>47204.867866256958</v>
      </c>
      <c r="AS16" s="205">
        <f t="shared" si="7"/>
        <v>47204.867866256958</v>
      </c>
      <c r="AT16" s="205">
        <f t="shared" si="7"/>
        <v>47204.867866256958</v>
      </c>
      <c r="AU16" s="205">
        <f t="shared" si="7"/>
        <v>47204.867866256958</v>
      </c>
      <c r="AV16" s="205">
        <f t="shared" si="7"/>
        <v>47204.867866256958</v>
      </c>
      <c r="AW16" s="205">
        <f t="shared" si="7"/>
        <v>47204.867866256958</v>
      </c>
      <c r="AX16" s="205">
        <f t="shared" si="8"/>
        <v>47204.867866256958</v>
      </c>
      <c r="AY16" s="205">
        <f t="shared" si="8"/>
        <v>47204.867866256958</v>
      </c>
      <c r="AZ16" s="205">
        <f t="shared" si="8"/>
        <v>47204.867866256958</v>
      </c>
      <c r="BA16" s="205">
        <f t="shared" si="8"/>
        <v>47204.867866256958</v>
      </c>
      <c r="BB16" s="205">
        <f t="shared" si="8"/>
        <v>47204.867866256958</v>
      </c>
      <c r="BC16" s="205">
        <f t="shared" si="8"/>
        <v>47204.867866256958</v>
      </c>
      <c r="BD16" s="205">
        <f t="shared" si="8"/>
        <v>47204.867866256958</v>
      </c>
      <c r="BE16" s="205">
        <f t="shared" si="8"/>
        <v>47204.867866256958</v>
      </c>
      <c r="BF16" s="205">
        <f t="shared" si="8"/>
        <v>47204.867866256958</v>
      </c>
      <c r="BG16" s="205">
        <f t="shared" si="8"/>
        <v>47204.867866256958</v>
      </c>
      <c r="BH16" s="205">
        <f t="shared" si="8"/>
        <v>47204.867866256958</v>
      </c>
      <c r="BI16" s="205">
        <f t="shared" si="8"/>
        <v>47204.867866256958</v>
      </c>
      <c r="BJ16" s="205">
        <f t="shared" si="8"/>
        <v>47204.867866256958</v>
      </c>
      <c r="BK16" s="205">
        <f t="shared" si="8"/>
        <v>47204.867866256958</v>
      </c>
      <c r="BL16" s="205">
        <f t="shared" si="8"/>
        <v>47204.867866256958</v>
      </c>
      <c r="BM16" s="205">
        <f t="shared" si="8"/>
        <v>47204.867866256958</v>
      </c>
      <c r="BN16" s="205">
        <f t="shared" si="8"/>
        <v>47204.867866256958</v>
      </c>
      <c r="BO16" s="205">
        <f t="shared" si="8"/>
        <v>47204.867866256958</v>
      </c>
      <c r="BP16" s="205">
        <f t="shared" si="8"/>
        <v>47204.867866256958</v>
      </c>
      <c r="BQ16" s="205">
        <f t="shared" si="8"/>
        <v>47204.867866256958</v>
      </c>
      <c r="BR16" s="205">
        <f t="shared" si="8"/>
        <v>47204.867866256958</v>
      </c>
      <c r="BS16" s="205">
        <f t="shared" si="8"/>
        <v>47204.867866256958</v>
      </c>
      <c r="BT16" s="205">
        <f t="shared" si="8"/>
        <v>47204.867866256958</v>
      </c>
      <c r="BU16" s="205">
        <f t="shared" si="8"/>
        <v>47204.867866256958</v>
      </c>
      <c r="BV16" s="205">
        <f t="shared" si="8"/>
        <v>47204.867866256958</v>
      </c>
      <c r="BW16" s="205">
        <f t="shared" si="8"/>
        <v>47204.867866256958</v>
      </c>
      <c r="BX16" s="205">
        <f t="shared" si="8"/>
        <v>164124.02396322161</v>
      </c>
      <c r="BY16" s="205">
        <f t="shared" si="8"/>
        <v>164124.02396322161</v>
      </c>
      <c r="BZ16" s="205">
        <f t="shared" si="8"/>
        <v>164124.02396322161</v>
      </c>
      <c r="CA16" s="205">
        <f t="shared" ref="CA16:CB18" si="10">IF(CA$2&lt;=($B$2+$C$2+$D$2),IF(CA$2&lt;=($B$2+$C$2),IF(CA$2&lt;=$B$2,$B16,$C16),$D16),$E16)</f>
        <v>164124.02396322161</v>
      </c>
      <c r="CB16" s="205">
        <f t="shared" si="10"/>
        <v>164124.02396322161</v>
      </c>
      <c r="CC16" s="205">
        <f t="shared" si="9"/>
        <v>164124.02396322161</v>
      </c>
      <c r="CD16" s="205">
        <f t="shared" si="9"/>
        <v>164124.02396322161</v>
      </c>
      <c r="CE16" s="205">
        <f t="shared" si="9"/>
        <v>164124.02396322161</v>
      </c>
      <c r="CF16" s="205">
        <f t="shared" si="9"/>
        <v>164124.02396322161</v>
      </c>
      <c r="CG16" s="205">
        <f t="shared" si="9"/>
        <v>164124.02396322161</v>
      </c>
      <c r="CH16" s="205">
        <f t="shared" si="9"/>
        <v>164124.02396322161</v>
      </c>
      <c r="CI16" s="205">
        <f t="shared" si="9"/>
        <v>164124.02396322161</v>
      </c>
      <c r="CJ16" s="205">
        <f t="shared" si="9"/>
        <v>164124.02396322161</v>
      </c>
      <c r="CK16" s="205">
        <f t="shared" si="9"/>
        <v>164124.02396322161</v>
      </c>
      <c r="CL16" s="205">
        <f t="shared" si="9"/>
        <v>164124.02396322161</v>
      </c>
      <c r="CM16" s="205">
        <f t="shared" si="9"/>
        <v>164124.02396322161</v>
      </c>
      <c r="CN16" s="205">
        <f t="shared" si="9"/>
        <v>164124.02396322161</v>
      </c>
      <c r="CO16" s="205">
        <f t="shared" si="9"/>
        <v>164124.02396322161</v>
      </c>
      <c r="CP16" s="205">
        <f t="shared" si="9"/>
        <v>164124.02396322161</v>
      </c>
      <c r="CQ16" s="205">
        <f t="shared" si="9"/>
        <v>164124.02396322161</v>
      </c>
      <c r="CR16" s="205">
        <f t="shared" si="9"/>
        <v>164124.02396322161</v>
      </c>
      <c r="CS16" s="205">
        <f t="shared" ref="CS16:DA18" si="11">IF(CS$2&lt;=($B$2+$C$2+$D$2),IF(CS$2&lt;=($B$2+$C$2),IF(CS$2&lt;=$B$2,$B16,$C16),$D16),$E16)</f>
        <v>164124.02396322161</v>
      </c>
      <c r="CT16" s="205">
        <f t="shared" si="11"/>
        <v>164124.02396322161</v>
      </c>
      <c r="CU16" s="205">
        <f t="shared" si="11"/>
        <v>164124.02396322161</v>
      </c>
      <c r="CV16" s="205">
        <f t="shared" si="11"/>
        <v>164124.02396322161</v>
      </c>
      <c r="CW16" s="205">
        <f t="shared" si="11"/>
        <v>212296.7067250621</v>
      </c>
      <c r="CX16" s="205">
        <f t="shared" si="11"/>
        <v>212296.7067250621</v>
      </c>
      <c r="CY16" s="205">
        <f t="shared" si="11"/>
        <v>212296.7067250621</v>
      </c>
      <c r="CZ16" s="205">
        <f t="shared" si="11"/>
        <v>212296.7067250621</v>
      </c>
      <c r="DA16" s="205">
        <f t="shared" si="11"/>
        <v>212296.7067250621</v>
      </c>
      <c r="DB16" s="205"/>
    </row>
    <row r="17" spans="1:105">
      <c r="A17" s="202" t="s">
        <v>101</v>
      </c>
      <c r="B17" s="204">
        <f>Income!B89</f>
        <v>16327.846678841506</v>
      </c>
      <c r="C17" s="204">
        <f>Income!C89</f>
        <v>16327.846678841508</v>
      </c>
      <c r="D17" s="204">
        <f>Income!D89</f>
        <v>16327.84667884151</v>
      </c>
      <c r="E17" s="204">
        <f>Income!E89</f>
        <v>16327.84667884151</v>
      </c>
      <c r="F17" s="205">
        <f t="shared" si="4"/>
        <v>16327.846678841506</v>
      </c>
      <c r="G17" s="205">
        <f t="shared" si="4"/>
        <v>16327.846678841506</v>
      </c>
      <c r="H17" s="205">
        <f t="shared" si="4"/>
        <v>16327.846678841506</v>
      </c>
      <c r="I17" s="205">
        <f t="shared" si="4"/>
        <v>16327.846678841506</v>
      </c>
      <c r="J17" s="205">
        <f t="shared" si="4"/>
        <v>16327.846678841506</v>
      </c>
      <c r="K17" s="205">
        <f t="shared" si="4"/>
        <v>16327.846678841506</v>
      </c>
      <c r="L17" s="205">
        <f t="shared" si="4"/>
        <v>16327.846678841506</v>
      </c>
      <c r="M17" s="205">
        <f t="shared" si="4"/>
        <v>16327.846678841506</v>
      </c>
      <c r="N17" s="205">
        <f t="shared" si="4"/>
        <v>16327.846678841506</v>
      </c>
      <c r="O17" s="205">
        <f t="shared" si="4"/>
        <v>16327.846678841506</v>
      </c>
      <c r="P17" s="205">
        <f t="shared" si="4"/>
        <v>16327.846678841506</v>
      </c>
      <c r="Q17" s="205">
        <f t="shared" si="4"/>
        <v>16327.846678841506</v>
      </c>
      <c r="R17" s="205">
        <f t="shared" si="4"/>
        <v>16327.846678841506</v>
      </c>
      <c r="S17" s="205">
        <f t="shared" si="4"/>
        <v>16327.846678841506</v>
      </c>
      <c r="T17" s="205">
        <f t="shared" si="4"/>
        <v>16327.846678841506</v>
      </c>
      <c r="U17" s="205">
        <f t="shared" si="4"/>
        <v>16327.846678841508</v>
      </c>
      <c r="V17" s="205">
        <f t="shared" si="6"/>
        <v>16327.846678841508</v>
      </c>
      <c r="W17" s="205">
        <f t="shared" si="6"/>
        <v>16327.846678841508</v>
      </c>
      <c r="X17" s="205">
        <f t="shared" si="6"/>
        <v>16327.846678841508</v>
      </c>
      <c r="Y17" s="205">
        <f t="shared" si="6"/>
        <v>16327.846678841508</v>
      </c>
      <c r="Z17" s="205">
        <f t="shared" si="6"/>
        <v>16327.846678841508</v>
      </c>
      <c r="AA17" s="205">
        <f t="shared" si="6"/>
        <v>16327.846678841508</v>
      </c>
      <c r="AB17" s="205">
        <f t="shared" si="6"/>
        <v>16327.846678841508</v>
      </c>
      <c r="AC17" s="205">
        <f t="shared" si="6"/>
        <v>16327.846678841508</v>
      </c>
      <c r="AD17" s="205">
        <f t="shared" si="6"/>
        <v>16327.846678841508</v>
      </c>
      <c r="AE17" s="205">
        <f t="shared" si="6"/>
        <v>16327.846678841508</v>
      </c>
      <c r="AF17" s="205">
        <f t="shared" si="6"/>
        <v>16327.846678841508</v>
      </c>
      <c r="AG17" s="205">
        <f t="shared" si="6"/>
        <v>16327.846678841508</v>
      </c>
      <c r="AH17" s="205">
        <f t="shared" si="6"/>
        <v>16327.846678841508</v>
      </c>
      <c r="AI17" s="205">
        <f t="shared" si="6"/>
        <v>16327.846678841508</v>
      </c>
      <c r="AJ17" s="205">
        <f t="shared" si="6"/>
        <v>16327.846678841508</v>
      </c>
      <c r="AK17" s="205">
        <f t="shared" si="6"/>
        <v>16327.846678841508</v>
      </c>
      <c r="AL17" s="205">
        <f t="shared" si="7"/>
        <v>16327.846678841508</v>
      </c>
      <c r="AM17" s="205">
        <f t="shared" si="7"/>
        <v>16327.846678841508</v>
      </c>
      <c r="AN17" s="205">
        <f t="shared" si="7"/>
        <v>16327.846678841508</v>
      </c>
      <c r="AO17" s="205">
        <f t="shared" si="7"/>
        <v>16327.846678841508</v>
      </c>
      <c r="AP17" s="205">
        <f t="shared" si="7"/>
        <v>16327.846678841508</v>
      </c>
      <c r="AQ17" s="205">
        <f t="shared" si="7"/>
        <v>16327.846678841508</v>
      </c>
      <c r="AR17" s="205">
        <f t="shared" si="7"/>
        <v>16327.846678841508</v>
      </c>
      <c r="AS17" s="205">
        <f t="shared" si="7"/>
        <v>16327.846678841508</v>
      </c>
      <c r="AT17" s="205">
        <f t="shared" si="7"/>
        <v>16327.846678841508</v>
      </c>
      <c r="AU17" s="205">
        <f t="shared" si="7"/>
        <v>16327.846678841508</v>
      </c>
      <c r="AV17" s="205">
        <f t="shared" si="7"/>
        <v>16327.846678841508</v>
      </c>
      <c r="AW17" s="205">
        <f t="shared" si="7"/>
        <v>16327.846678841508</v>
      </c>
      <c r="AX17" s="205">
        <f t="shared" si="8"/>
        <v>16327.846678841508</v>
      </c>
      <c r="AY17" s="205">
        <f t="shared" si="8"/>
        <v>16327.846678841508</v>
      </c>
      <c r="AZ17" s="205">
        <f t="shared" si="8"/>
        <v>16327.846678841508</v>
      </c>
      <c r="BA17" s="205">
        <f t="shared" si="8"/>
        <v>16327.846678841508</v>
      </c>
      <c r="BB17" s="205">
        <f t="shared" si="8"/>
        <v>16327.846678841508</v>
      </c>
      <c r="BC17" s="205">
        <f t="shared" si="8"/>
        <v>16327.846678841508</v>
      </c>
      <c r="BD17" s="205">
        <f t="shared" si="8"/>
        <v>16327.846678841508</v>
      </c>
      <c r="BE17" s="205">
        <f t="shared" si="8"/>
        <v>16327.846678841508</v>
      </c>
      <c r="BF17" s="205">
        <f t="shared" si="8"/>
        <v>16327.846678841508</v>
      </c>
      <c r="BG17" s="205">
        <f t="shared" si="8"/>
        <v>16327.846678841508</v>
      </c>
      <c r="BH17" s="205">
        <f t="shared" si="8"/>
        <v>16327.846678841508</v>
      </c>
      <c r="BI17" s="205">
        <f t="shared" si="8"/>
        <v>16327.846678841508</v>
      </c>
      <c r="BJ17" s="205">
        <f t="shared" si="8"/>
        <v>16327.846678841508</v>
      </c>
      <c r="BK17" s="205">
        <f t="shared" si="8"/>
        <v>16327.846678841508</v>
      </c>
      <c r="BL17" s="205">
        <f t="shared" si="8"/>
        <v>16327.846678841508</v>
      </c>
      <c r="BM17" s="205">
        <f t="shared" si="8"/>
        <v>16327.846678841508</v>
      </c>
      <c r="BN17" s="205">
        <f t="shared" si="8"/>
        <v>16327.846678841508</v>
      </c>
      <c r="BO17" s="205">
        <f t="shared" si="8"/>
        <v>16327.846678841508</v>
      </c>
      <c r="BP17" s="205">
        <f t="shared" si="8"/>
        <v>16327.846678841508</v>
      </c>
      <c r="BQ17" s="205">
        <f t="shared" si="8"/>
        <v>16327.846678841508</v>
      </c>
      <c r="BR17" s="205">
        <f t="shared" si="8"/>
        <v>16327.846678841508</v>
      </c>
      <c r="BS17" s="205">
        <f t="shared" si="8"/>
        <v>16327.846678841508</v>
      </c>
      <c r="BT17" s="205">
        <f t="shared" si="8"/>
        <v>16327.846678841508</v>
      </c>
      <c r="BU17" s="205">
        <f t="shared" si="8"/>
        <v>16327.846678841508</v>
      </c>
      <c r="BV17" s="205">
        <f t="shared" si="8"/>
        <v>16327.846678841508</v>
      </c>
      <c r="BW17" s="205">
        <f t="shared" si="8"/>
        <v>16327.846678841508</v>
      </c>
      <c r="BX17" s="205">
        <f t="shared" si="8"/>
        <v>16327.84667884151</v>
      </c>
      <c r="BY17" s="205">
        <f t="shared" si="8"/>
        <v>16327.84667884151</v>
      </c>
      <c r="BZ17" s="205">
        <f t="shared" si="8"/>
        <v>16327.84667884151</v>
      </c>
      <c r="CA17" s="205">
        <f t="shared" si="10"/>
        <v>16327.84667884151</v>
      </c>
      <c r="CB17" s="205">
        <f t="shared" si="10"/>
        <v>16327.84667884151</v>
      </c>
      <c r="CC17" s="205">
        <f t="shared" si="9"/>
        <v>16327.84667884151</v>
      </c>
      <c r="CD17" s="205">
        <f t="shared" si="9"/>
        <v>16327.84667884151</v>
      </c>
      <c r="CE17" s="205">
        <f t="shared" si="9"/>
        <v>16327.84667884151</v>
      </c>
      <c r="CF17" s="205">
        <f t="shared" si="9"/>
        <v>16327.84667884151</v>
      </c>
      <c r="CG17" s="205">
        <f t="shared" si="9"/>
        <v>16327.84667884151</v>
      </c>
      <c r="CH17" s="205">
        <f t="shared" si="9"/>
        <v>16327.84667884151</v>
      </c>
      <c r="CI17" s="205">
        <f t="shared" si="9"/>
        <v>16327.84667884151</v>
      </c>
      <c r="CJ17" s="205">
        <f t="shared" si="9"/>
        <v>16327.84667884151</v>
      </c>
      <c r="CK17" s="205">
        <f t="shared" si="9"/>
        <v>16327.84667884151</v>
      </c>
      <c r="CL17" s="205">
        <f t="shared" si="9"/>
        <v>16327.84667884151</v>
      </c>
      <c r="CM17" s="205">
        <f t="shared" si="9"/>
        <v>16327.84667884151</v>
      </c>
      <c r="CN17" s="205">
        <f t="shared" si="9"/>
        <v>16327.84667884151</v>
      </c>
      <c r="CO17" s="205">
        <f t="shared" si="9"/>
        <v>16327.84667884151</v>
      </c>
      <c r="CP17" s="205">
        <f t="shared" si="9"/>
        <v>16327.84667884151</v>
      </c>
      <c r="CQ17" s="205">
        <f t="shared" si="9"/>
        <v>16327.84667884151</v>
      </c>
      <c r="CR17" s="205">
        <f t="shared" si="9"/>
        <v>16327.84667884151</v>
      </c>
      <c r="CS17" s="205">
        <f t="shared" si="11"/>
        <v>16327.84667884151</v>
      </c>
      <c r="CT17" s="205">
        <f t="shared" si="11"/>
        <v>16327.84667884151</v>
      </c>
      <c r="CU17" s="205">
        <f t="shared" si="11"/>
        <v>16327.84667884151</v>
      </c>
      <c r="CV17" s="205">
        <f t="shared" si="11"/>
        <v>16327.84667884151</v>
      </c>
      <c r="CW17" s="205">
        <f t="shared" si="11"/>
        <v>16327.84667884151</v>
      </c>
      <c r="CX17" s="205">
        <f t="shared" si="11"/>
        <v>16327.84667884151</v>
      </c>
      <c r="CY17" s="205">
        <f t="shared" si="11"/>
        <v>16327.84667884151</v>
      </c>
      <c r="CZ17" s="205">
        <f t="shared" si="11"/>
        <v>16327.84667884151</v>
      </c>
      <c r="DA17" s="205">
        <f t="shared" si="11"/>
        <v>16327.84667884151</v>
      </c>
    </row>
    <row r="18" spans="1:105">
      <c r="A18" s="202" t="s">
        <v>85</v>
      </c>
      <c r="B18" s="204">
        <f>Income!B90</f>
        <v>30306.513345508174</v>
      </c>
      <c r="C18" s="204">
        <f>Income!C90</f>
        <v>30306.513345508178</v>
      </c>
      <c r="D18" s="204">
        <f>Income!D90</f>
        <v>30306.51334550817</v>
      </c>
      <c r="E18" s="204">
        <f>Income!E90</f>
        <v>30306.513345508178</v>
      </c>
      <c r="F18" s="205">
        <f t="shared" ref="F18:U18" si="12">IF(F$2&lt;=($B$2+$C$2+$D$2),IF(F$2&lt;=($B$2+$C$2),IF(F$2&lt;=$B$2,$B18,$C18),$D18),$E18)</f>
        <v>30306.513345508174</v>
      </c>
      <c r="G18" s="205">
        <f t="shared" si="12"/>
        <v>30306.513345508174</v>
      </c>
      <c r="H18" s="205">
        <f t="shared" si="12"/>
        <v>30306.513345508174</v>
      </c>
      <c r="I18" s="205">
        <f t="shared" si="12"/>
        <v>30306.513345508174</v>
      </c>
      <c r="J18" s="205">
        <f t="shared" si="12"/>
        <v>30306.513345508174</v>
      </c>
      <c r="K18" s="205">
        <f t="shared" si="12"/>
        <v>30306.513345508174</v>
      </c>
      <c r="L18" s="205">
        <f t="shared" si="12"/>
        <v>30306.513345508174</v>
      </c>
      <c r="M18" s="205">
        <f t="shared" si="12"/>
        <v>30306.513345508174</v>
      </c>
      <c r="N18" s="205">
        <f t="shared" si="12"/>
        <v>30306.513345508174</v>
      </c>
      <c r="O18" s="205">
        <f t="shared" si="12"/>
        <v>30306.513345508174</v>
      </c>
      <c r="P18" s="205">
        <f t="shared" si="12"/>
        <v>30306.513345508174</v>
      </c>
      <c r="Q18" s="205">
        <f t="shared" si="12"/>
        <v>30306.513345508174</v>
      </c>
      <c r="R18" s="205">
        <f t="shared" si="12"/>
        <v>30306.513345508174</v>
      </c>
      <c r="S18" s="205">
        <f t="shared" si="12"/>
        <v>30306.513345508174</v>
      </c>
      <c r="T18" s="205">
        <f t="shared" si="12"/>
        <v>30306.513345508174</v>
      </c>
      <c r="U18" s="205">
        <f t="shared" si="12"/>
        <v>30306.513345508178</v>
      </c>
      <c r="V18" s="205">
        <f t="shared" si="6"/>
        <v>30306.513345508178</v>
      </c>
      <c r="W18" s="205">
        <f t="shared" si="6"/>
        <v>30306.513345508178</v>
      </c>
      <c r="X18" s="205">
        <f t="shared" si="6"/>
        <v>30306.513345508178</v>
      </c>
      <c r="Y18" s="205">
        <f t="shared" si="6"/>
        <v>30306.513345508178</v>
      </c>
      <c r="Z18" s="205">
        <f t="shared" si="6"/>
        <v>30306.513345508178</v>
      </c>
      <c r="AA18" s="205">
        <f t="shared" si="6"/>
        <v>30306.513345508178</v>
      </c>
      <c r="AB18" s="205">
        <f t="shared" si="6"/>
        <v>30306.513345508178</v>
      </c>
      <c r="AC18" s="205">
        <f t="shared" si="6"/>
        <v>30306.513345508178</v>
      </c>
      <c r="AD18" s="205">
        <f t="shared" si="6"/>
        <v>30306.513345508178</v>
      </c>
      <c r="AE18" s="205">
        <f t="shared" si="6"/>
        <v>30306.513345508178</v>
      </c>
      <c r="AF18" s="205">
        <f t="shared" si="6"/>
        <v>30306.513345508178</v>
      </c>
      <c r="AG18" s="205">
        <f t="shared" si="6"/>
        <v>30306.513345508178</v>
      </c>
      <c r="AH18" s="205">
        <f t="shared" si="6"/>
        <v>30306.513345508178</v>
      </c>
      <c r="AI18" s="205">
        <f t="shared" si="6"/>
        <v>30306.513345508178</v>
      </c>
      <c r="AJ18" s="205">
        <f t="shared" si="6"/>
        <v>30306.513345508178</v>
      </c>
      <c r="AK18" s="205">
        <f t="shared" si="6"/>
        <v>30306.513345508178</v>
      </c>
      <c r="AL18" s="205">
        <f t="shared" si="7"/>
        <v>30306.513345508178</v>
      </c>
      <c r="AM18" s="205">
        <f t="shared" si="7"/>
        <v>30306.513345508178</v>
      </c>
      <c r="AN18" s="205">
        <f t="shared" si="7"/>
        <v>30306.513345508178</v>
      </c>
      <c r="AO18" s="205">
        <f t="shared" si="7"/>
        <v>30306.513345508178</v>
      </c>
      <c r="AP18" s="205">
        <f t="shared" si="7"/>
        <v>30306.513345508178</v>
      </c>
      <c r="AQ18" s="205">
        <f t="shared" si="7"/>
        <v>30306.513345508178</v>
      </c>
      <c r="AR18" s="205">
        <f t="shared" si="7"/>
        <v>30306.513345508178</v>
      </c>
      <c r="AS18" s="205">
        <f t="shared" si="7"/>
        <v>30306.513345508178</v>
      </c>
      <c r="AT18" s="205">
        <f t="shared" si="7"/>
        <v>30306.513345508178</v>
      </c>
      <c r="AU18" s="205">
        <f t="shared" si="7"/>
        <v>30306.513345508178</v>
      </c>
      <c r="AV18" s="205">
        <f t="shared" si="7"/>
        <v>30306.513345508178</v>
      </c>
      <c r="AW18" s="205">
        <f t="shared" si="7"/>
        <v>30306.513345508178</v>
      </c>
      <c r="AX18" s="205">
        <f t="shared" si="8"/>
        <v>30306.513345508178</v>
      </c>
      <c r="AY18" s="205">
        <f t="shared" si="8"/>
        <v>30306.513345508178</v>
      </c>
      <c r="AZ18" s="205">
        <f t="shared" si="8"/>
        <v>30306.513345508178</v>
      </c>
      <c r="BA18" s="205">
        <f t="shared" si="8"/>
        <v>30306.513345508178</v>
      </c>
      <c r="BB18" s="205">
        <f t="shared" si="8"/>
        <v>30306.513345508178</v>
      </c>
      <c r="BC18" s="205">
        <f t="shared" si="8"/>
        <v>30306.513345508178</v>
      </c>
      <c r="BD18" s="205">
        <f t="shared" si="8"/>
        <v>30306.513345508178</v>
      </c>
      <c r="BE18" s="205">
        <f t="shared" si="8"/>
        <v>30306.513345508178</v>
      </c>
      <c r="BF18" s="205">
        <f t="shared" si="8"/>
        <v>30306.513345508178</v>
      </c>
      <c r="BG18" s="205">
        <f t="shared" si="8"/>
        <v>30306.513345508178</v>
      </c>
      <c r="BH18" s="205">
        <f t="shared" si="8"/>
        <v>30306.513345508178</v>
      </c>
      <c r="BI18" s="205">
        <f t="shared" si="8"/>
        <v>30306.513345508178</v>
      </c>
      <c r="BJ18" s="205">
        <f t="shared" si="8"/>
        <v>30306.513345508178</v>
      </c>
      <c r="BK18" s="205">
        <f t="shared" si="8"/>
        <v>30306.513345508178</v>
      </c>
      <c r="BL18" s="205">
        <f t="shared" ref="BL18:BZ18" si="13">IF(BL$2&lt;=($B$2+$C$2+$D$2),IF(BL$2&lt;=($B$2+$C$2),IF(BL$2&lt;=$B$2,$B18,$C18),$D18),$E18)</f>
        <v>30306.513345508178</v>
      </c>
      <c r="BM18" s="205">
        <f t="shared" si="13"/>
        <v>30306.513345508178</v>
      </c>
      <c r="BN18" s="205">
        <f t="shared" si="13"/>
        <v>30306.513345508178</v>
      </c>
      <c r="BO18" s="205">
        <f t="shared" si="13"/>
        <v>30306.513345508178</v>
      </c>
      <c r="BP18" s="205">
        <f t="shared" si="13"/>
        <v>30306.513345508178</v>
      </c>
      <c r="BQ18" s="205">
        <f t="shared" si="13"/>
        <v>30306.513345508178</v>
      </c>
      <c r="BR18" s="205">
        <f t="shared" si="13"/>
        <v>30306.513345508178</v>
      </c>
      <c r="BS18" s="205">
        <f t="shared" si="13"/>
        <v>30306.513345508178</v>
      </c>
      <c r="BT18" s="205">
        <f t="shared" si="13"/>
        <v>30306.513345508178</v>
      </c>
      <c r="BU18" s="205">
        <f t="shared" si="13"/>
        <v>30306.513345508178</v>
      </c>
      <c r="BV18" s="205">
        <f t="shared" si="13"/>
        <v>30306.513345508178</v>
      </c>
      <c r="BW18" s="205">
        <f t="shared" si="13"/>
        <v>30306.513345508178</v>
      </c>
      <c r="BX18" s="205">
        <f t="shared" si="13"/>
        <v>30306.51334550817</v>
      </c>
      <c r="BY18" s="205">
        <f t="shared" si="13"/>
        <v>30306.51334550817</v>
      </c>
      <c r="BZ18" s="205">
        <f t="shared" si="13"/>
        <v>30306.51334550817</v>
      </c>
      <c r="CA18" s="205">
        <f t="shared" si="10"/>
        <v>30306.51334550817</v>
      </c>
      <c r="CB18" s="205">
        <f t="shared" si="10"/>
        <v>30306.51334550817</v>
      </c>
      <c r="CC18" s="205">
        <f t="shared" si="9"/>
        <v>30306.51334550817</v>
      </c>
      <c r="CD18" s="205">
        <f t="shared" si="9"/>
        <v>30306.51334550817</v>
      </c>
      <c r="CE18" s="205">
        <f t="shared" si="9"/>
        <v>30306.51334550817</v>
      </c>
      <c r="CF18" s="205">
        <f t="shared" si="9"/>
        <v>30306.51334550817</v>
      </c>
      <c r="CG18" s="205">
        <f t="shared" si="9"/>
        <v>30306.51334550817</v>
      </c>
      <c r="CH18" s="205">
        <f t="shared" si="9"/>
        <v>30306.51334550817</v>
      </c>
      <c r="CI18" s="205">
        <f t="shared" si="9"/>
        <v>30306.51334550817</v>
      </c>
      <c r="CJ18" s="205">
        <f t="shared" si="9"/>
        <v>30306.51334550817</v>
      </c>
      <c r="CK18" s="205">
        <f t="shared" si="9"/>
        <v>30306.51334550817</v>
      </c>
      <c r="CL18" s="205">
        <f t="shared" si="9"/>
        <v>30306.51334550817</v>
      </c>
      <c r="CM18" s="205">
        <f t="shared" si="9"/>
        <v>30306.51334550817</v>
      </c>
      <c r="CN18" s="205">
        <f t="shared" si="9"/>
        <v>30306.51334550817</v>
      </c>
      <c r="CO18" s="205">
        <f t="shared" si="9"/>
        <v>30306.51334550817</v>
      </c>
      <c r="CP18" s="205">
        <f t="shared" si="9"/>
        <v>30306.51334550817</v>
      </c>
      <c r="CQ18" s="205">
        <f t="shared" si="9"/>
        <v>30306.51334550817</v>
      </c>
      <c r="CR18" s="205">
        <f t="shared" si="9"/>
        <v>30306.51334550817</v>
      </c>
      <c r="CS18" s="205">
        <f t="shared" si="11"/>
        <v>30306.51334550817</v>
      </c>
      <c r="CT18" s="205">
        <f t="shared" si="11"/>
        <v>30306.51334550817</v>
      </c>
      <c r="CU18" s="205">
        <f t="shared" si="11"/>
        <v>30306.51334550817</v>
      </c>
      <c r="CV18" s="205">
        <f t="shared" si="11"/>
        <v>30306.51334550817</v>
      </c>
      <c r="CW18" s="205">
        <f t="shared" si="11"/>
        <v>30306.513345508178</v>
      </c>
      <c r="CX18" s="205">
        <f t="shared" si="11"/>
        <v>30306.513345508178</v>
      </c>
      <c r="CY18" s="205">
        <f t="shared" si="11"/>
        <v>30306.513345508178</v>
      </c>
      <c r="CZ18" s="205">
        <f t="shared" si="11"/>
        <v>30306.513345508178</v>
      </c>
      <c r="DA18" s="205">
        <f t="shared" si="11"/>
        <v>30306.513345508178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>
        <f t="shared" si="14"/>
        <v>43514.421576564011</v>
      </c>
      <c r="O19" s="202">
        <f t="shared" si="14"/>
        <v>43621.391034236272</v>
      </c>
      <c r="P19" s="202">
        <f t="shared" si="14"/>
        <v>43728.360491908534</v>
      </c>
      <c r="Q19" s="202">
        <f t="shared" si="14"/>
        <v>43835.329949580788</v>
      </c>
      <c r="R19" s="202">
        <f>IF(R$22&lt;$E$24,IF(R$22&lt;$D$24,IF(R$22&lt;$C$24,IF(R$22&lt;$B$24,"",$B$16+(R$22-$B$24)*(($C$16-$B$16)/($C$24-$B$24))),$C$16+(R$22-$C$24)*(($D$16-$C$16)/($D$24-$C$24))),$D$16+(R$22-$D$24)*(($E$16-$D$16)/($E$24-$D$24))),"")</f>
        <v>43942.299407253049</v>
      </c>
      <c r="S19" s="202">
        <f>IF(S$22&lt;$E$24,IF(S$22&lt;$D$24,IF(S$22&lt;$C$24,IF(S$22&lt;$B$24,"",$B$16+(S$22-$B$24)*(($C$16-$B$16)/($C$24-$B$24))),$C$16+(S$22-$C$24)*(($D$16-$C$16)/($D$24-$C$24))),$D$16+(S$22-$D$24)*(($E$16-$D$16)/($E$24-$D$24))),"")</f>
        <v>44049.26886492531</v>
      </c>
      <c r="T19" s="202">
        <f t="shared" si="14"/>
        <v>44156.238322597572</v>
      </c>
      <c r="U19" s="202">
        <f t="shared" si="14"/>
        <v>44263.207780269826</v>
      </c>
      <c r="V19" s="202">
        <f t="shared" si="14"/>
        <v>44370.177237942087</v>
      </c>
      <c r="W19" s="202">
        <f t="shared" si="14"/>
        <v>44477.146695614349</v>
      </c>
      <c r="X19" s="202">
        <f t="shared" si="14"/>
        <v>44584.11615328661</v>
      </c>
      <c r="Y19" s="202">
        <f t="shared" si="14"/>
        <v>44691.085610958864</v>
      </c>
      <c r="Z19" s="202">
        <f t="shared" si="14"/>
        <v>44798.055068631125</v>
      </c>
      <c r="AA19" s="202">
        <f t="shared" si="14"/>
        <v>44905.024526303387</v>
      </c>
      <c r="AB19" s="202">
        <f t="shared" si="14"/>
        <v>45011.993983975641</v>
      </c>
      <c r="AC19" s="202">
        <f t="shared" si="14"/>
        <v>45118.963441647902</v>
      </c>
      <c r="AD19" s="202">
        <f t="shared" si="14"/>
        <v>45225.932899320163</v>
      </c>
      <c r="AE19" s="202">
        <f t="shared" si="14"/>
        <v>45332.902356992417</v>
      </c>
      <c r="AF19" s="202">
        <f t="shared" si="14"/>
        <v>45439.871814664679</v>
      </c>
      <c r="AG19" s="202">
        <f t="shared" si="14"/>
        <v>45546.84127233694</v>
      </c>
      <c r="AH19" s="202">
        <f t="shared" si="14"/>
        <v>45653.810730009202</v>
      </c>
      <c r="AI19" s="202">
        <f t="shared" si="14"/>
        <v>45760.780187681456</v>
      </c>
      <c r="AJ19" s="202">
        <f t="shared" si="14"/>
        <v>45867.749645353717</v>
      </c>
      <c r="AK19" s="202">
        <f t="shared" si="14"/>
        <v>45974.719103025978</v>
      </c>
      <c r="AL19" s="202">
        <f t="shared" si="14"/>
        <v>46081.68856069824</v>
      </c>
      <c r="AM19" s="202">
        <f t="shared" si="14"/>
        <v>46188.658018370494</v>
      </c>
      <c r="AN19" s="202">
        <f t="shared" si="14"/>
        <v>46295.627476042755</v>
      </c>
      <c r="AO19" s="202">
        <f t="shared" si="14"/>
        <v>46402.596933715016</v>
      </c>
      <c r="AP19" s="202">
        <f t="shared" si="14"/>
        <v>46509.56639138727</v>
      </c>
      <c r="AQ19" s="202">
        <f t="shared" si="14"/>
        <v>46616.535849059532</v>
      </c>
      <c r="AR19" s="202">
        <f t="shared" si="14"/>
        <v>46723.505306731793</v>
      </c>
      <c r="AS19" s="202">
        <f t="shared" si="14"/>
        <v>46830.474764404047</v>
      </c>
      <c r="AT19" s="202">
        <f t="shared" si="14"/>
        <v>46937.444222076309</v>
      </c>
      <c r="AU19" s="202">
        <f t="shared" si="14"/>
        <v>47044.41367974857</v>
      </c>
      <c r="AV19" s="202">
        <f t="shared" si="14"/>
        <v>47151.383137420831</v>
      </c>
      <c r="AW19" s="202">
        <f t="shared" si="14"/>
        <v>48666.357317469017</v>
      </c>
      <c r="AX19" s="202">
        <f t="shared" si="14"/>
        <v>51589.336219893135</v>
      </c>
      <c r="AY19" s="202">
        <f t="shared" si="14"/>
        <v>54512.315122317246</v>
      </c>
      <c r="AZ19" s="202">
        <f t="shared" si="14"/>
        <v>57435.294024741364</v>
      </c>
      <c r="BA19" s="202">
        <f t="shared" si="14"/>
        <v>60358.272927165483</v>
      </c>
      <c r="BB19" s="202">
        <f t="shared" si="14"/>
        <v>63281.251829589601</v>
      </c>
      <c r="BC19" s="202">
        <f t="shared" si="14"/>
        <v>66204.230732013719</v>
      </c>
      <c r="BD19" s="202">
        <f t="shared" si="14"/>
        <v>69127.209634437837</v>
      </c>
      <c r="BE19" s="202">
        <f t="shared" si="14"/>
        <v>72050.188536861941</v>
      </c>
      <c r="BF19" s="202">
        <f t="shared" si="14"/>
        <v>74973.167439286059</v>
      </c>
      <c r="BG19" s="202">
        <f t="shared" si="14"/>
        <v>77896.146341710177</v>
      </c>
      <c r="BH19" s="202">
        <f t="shared" si="14"/>
        <v>80819.125244134295</v>
      </c>
      <c r="BI19" s="202">
        <f t="shared" si="14"/>
        <v>83742.104146558413</v>
      </c>
      <c r="BJ19" s="202">
        <f t="shared" si="14"/>
        <v>86665.083048982531</v>
      </c>
      <c r="BK19" s="202">
        <f t="shared" si="14"/>
        <v>89588.061951406649</v>
      </c>
      <c r="BL19" s="202">
        <f t="shared" si="14"/>
        <v>92511.040853830753</v>
      </c>
      <c r="BM19" s="202">
        <f t="shared" si="14"/>
        <v>95434.019756254886</v>
      </c>
      <c r="BN19" s="202">
        <f t="shared" si="14"/>
        <v>98356.998658678989</v>
      </c>
      <c r="BO19" s="202">
        <f t="shared" si="14"/>
        <v>101279.97756110311</v>
      </c>
      <c r="BP19" s="202">
        <f t="shared" si="14"/>
        <v>104202.95646352723</v>
      </c>
      <c r="BQ19" s="202">
        <f t="shared" si="14"/>
        <v>107125.93536595134</v>
      </c>
      <c r="BR19" s="202">
        <f t="shared" si="14"/>
        <v>110048.91426837546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112971.89317079958</v>
      </c>
      <c r="BT19" s="202">
        <f t="shared" si="15"/>
        <v>115894.8720732237</v>
      </c>
      <c r="BU19" s="202">
        <f t="shared" si="15"/>
        <v>118817.8509756478</v>
      </c>
      <c r="BV19" s="202">
        <f t="shared" si="15"/>
        <v>121740.82987807192</v>
      </c>
      <c r="BW19" s="202">
        <f t="shared" si="15"/>
        <v>124663.80878049604</v>
      </c>
      <c r="BX19" s="202">
        <f t="shared" si="15"/>
        <v>127586.78768292016</v>
      </c>
      <c r="BY19" s="202">
        <f t="shared" si="15"/>
        <v>130509.76658534427</v>
      </c>
      <c r="BZ19" s="202">
        <f t="shared" si="15"/>
        <v>133432.74548776838</v>
      </c>
      <c r="CA19" s="202">
        <f t="shared" si="15"/>
        <v>136355.72439019251</v>
      </c>
      <c r="CB19" s="202">
        <f t="shared" si="15"/>
        <v>139278.70329261664</v>
      </c>
      <c r="CC19" s="202">
        <f t="shared" si="15"/>
        <v>142201.68219504075</v>
      </c>
      <c r="CD19" s="202">
        <f t="shared" si="15"/>
        <v>145124.66109746485</v>
      </c>
      <c r="CE19" s="202">
        <f t="shared" si="15"/>
        <v>148047.63999988895</v>
      </c>
      <c r="CF19" s="202">
        <f t="shared" si="15"/>
        <v>150970.61890231309</v>
      </c>
      <c r="CG19" s="202">
        <f t="shared" si="15"/>
        <v>153893.59780473722</v>
      </c>
      <c r="CH19" s="202">
        <f t="shared" si="15"/>
        <v>156816.57670716132</v>
      </c>
      <c r="CI19" s="202">
        <f t="shared" si="15"/>
        <v>159739.55560958543</v>
      </c>
      <c r="CJ19" s="202">
        <f t="shared" si="15"/>
        <v>162662.53451200956</v>
      </c>
      <c r="CK19" s="202">
        <f t="shared" si="15"/>
        <v>165729.78005528296</v>
      </c>
      <c r="CL19" s="202">
        <f t="shared" si="15"/>
        <v>168941.29223940565</v>
      </c>
      <c r="CM19" s="202">
        <f t="shared" si="15"/>
        <v>172152.80442352837</v>
      </c>
      <c r="CN19" s="202">
        <f t="shared" si="15"/>
        <v>175364.31660765107</v>
      </c>
      <c r="CO19" s="202">
        <f t="shared" si="15"/>
        <v>178575.82879177376</v>
      </c>
      <c r="CP19" s="202">
        <f t="shared" si="15"/>
        <v>181787.34097589646</v>
      </c>
      <c r="CQ19" s="202">
        <f t="shared" si="15"/>
        <v>184998.85316001915</v>
      </c>
      <c r="CR19" s="202">
        <f t="shared" si="15"/>
        <v>188210.36534414184</v>
      </c>
      <c r="CS19" s="202">
        <f t="shared" si="15"/>
        <v>191421.87752826457</v>
      </c>
      <c r="CT19" s="202">
        <f t="shared" si="15"/>
        <v>194633.38971238726</v>
      </c>
      <c r="CU19" s="202">
        <f t="shared" si="15"/>
        <v>197844.90189650995</v>
      </c>
      <c r="CV19" s="202">
        <f t="shared" si="15"/>
        <v>201056.41408063265</v>
      </c>
      <c r="CW19" s="202">
        <f t="shared" si="15"/>
        <v>204267.92626475537</v>
      </c>
      <c r="CX19" s="202">
        <f t="shared" si="15"/>
        <v>207479.43844887806</v>
      </c>
      <c r="CY19" s="202">
        <f t="shared" si="15"/>
        <v>210690.95063300076</v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15</v>
      </c>
      <c r="C22" s="206">
        <f>C2*100</f>
        <v>55.000000000000007</v>
      </c>
      <c r="D22" s="206">
        <f>D2*100</f>
        <v>25</v>
      </c>
      <c r="E22" s="206">
        <f>E2*100</f>
        <v>5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15</v>
      </c>
      <c r="C23" s="207">
        <f>SUM($B22:C22)</f>
        <v>70</v>
      </c>
      <c r="D23" s="207">
        <f>SUM($B22:D22)</f>
        <v>95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7.5</v>
      </c>
      <c r="C24" s="209">
        <f>B23+(C23-B23)/2</f>
        <v>42.5</v>
      </c>
      <c r="D24" s="209">
        <f>C23+(D23-C23)/2</f>
        <v>82.5</v>
      </c>
      <c r="E24" s="209">
        <f>D23+(E23-D23)/2</f>
        <v>97.5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2863.9536513295311</v>
      </c>
      <c r="C25" s="204">
        <f>Income!C72</f>
        <v>3239.5145631319415</v>
      </c>
      <c r="D25" s="204">
        <f>Income!D72</f>
        <v>2875.1347300111374</v>
      </c>
      <c r="E25" s="204">
        <f>Income!E72</f>
        <v>4788.341919476471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2863.9536513295311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2863.9536513295311</v>
      </c>
      <c r="H25" s="211">
        <f t="shared" si="16"/>
        <v>2863.9536513295311</v>
      </c>
      <c r="I25" s="211">
        <f t="shared" si="16"/>
        <v>2863.9536513295311</v>
      </c>
      <c r="J25" s="211">
        <f t="shared" si="16"/>
        <v>2863.9536513295311</v>
      </c>
      <c r="K25" s="211">
        <f t="shared" si="16"/>
        <v>2863.9536513295311</v>
      </c>
      <c r="L25" s="211">
        <f t="shared" si="16"/>
        <v>2863.9536513295311</v>
      </c>
      <c r="M25" s="211">
        <f t="shared" si="16"/>
        <v>2863.9536513295311</v>
      </c>
      <c r="N25" s="211">
        <f t="shared" si="16"/>
        <v>2869.3188072124226</v>
      </c>
      <c r="O25" s="211">
        <f t="shared" si="16"/>
        <v>2880.049118978206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2890.779430743989</v>
      </c>
      <c r="Q25" s="211">
        <f t="shared" si="17"/>
        <v>2901.509742509772</v>
      </c>
      <c r="R25" s="211">
        <f t="shared" si="17"/>
        <v>2912.2400542755554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2922.9703660413384</v>
      </c>
      <c r="T25" s="211">
        <f t="shared" si="17"/>
        <v>2933.7006778071218</v>
      </c>
      <c r="U25" s="211">
        <f t="shared" si="17"/>
        <v>2944.4309895729048</v>
      </c>
      <c r="V25" s="211">
        <f t="shared" si="17"/>
        <v>2955.1613013386877</v>
      </c>
      <c r="W25" s="211">
        <f t="shared" si="17"/>
        <v>2965.8916131044712</v>
      </c>
      <c r="X25" s="211">
        <f t="shared" si="17"/>
        <v>2976.6219248702541</v>
      </c>
      <c r="Y25" s="211">
        <f t="shared" si="17"/>
        <v>2987.3522366360376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2998.0825484018205</v>
      </c>
      <c r="AA25" s="211">
        <f t="shared" si="18"/>
        <v>3008.8128601676035</v>
      </c>
      <c r="AB25" s="211">
        <f t="shared" si="18"/>
        <v>3019.5431719333869</v>
      </c>
      <c r="AC25" s="211">
        <f t="shared" si="18"/>
        <v>3030.2734836991699</v>
      </c>
      <c r="AD25" s="211">
        <f t="shared" si="18"/>
        <v>3041.0037954649533</v>
      </c>
      <c r="AE25" s="211">
        <f t="shared" si="18"/>
        <v>3051.7341072307363</v>
      </c>
      <c r="AF25" s="211">
        <f t="shared" si="18"/>
        <v>3062.4644189965193</v>
      </c>
      <c r="AG25" s="211">
        <f t="shared" si="18"/>
        <v>3073.1947307623027</v>
      </c>
      <c r="AH25" s="211">
        <f t="shared" si="18"/>
        <v>3083.9250425280857</v>
      </c>
      <c r="AI25" s="211">
        <f t="shared" si="18"/>
        <v>3094.6553542938691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3105.3856660596521</v>
      </c>
      <c r="AK25" s="211">
        <f t="shared" si="19"/>
        <v>3116.115977825435</v>
      </c>
      <c r="AL25" s="211">
        <f t="shared" si="19"/>
        <v>3126.8462895912185</v>
      </c>
      <c r="AM25" s="211">
        <f t="shared" si="19"/>
        <v>3137.5766013570014</v>
      </c>
      <c r="AN25" s="211">
        <f t="shared" si="19"/>
        <v>3148.3069131227849</v>
      </c>
      <c r="AO25" s="211">
        <f t="shared" si="19"/>
        <v>3159.0372248885678</v>
      </c>
      <c r="AP25" s="211">
        <f t="shared" si="19"/>
        <v>3169.7675366543508</v>
      </c>
      <c r="AQ25" s="211">
        <f t="shared" si="19"/>
        <v>3180.4978484201342</v>
      </c>
      <c r="AR25" s="211">
        <f t="shared" si="19"/>
        <v>3191.2281601859172</v>
      </c>
      <c r="AS25" s="211">
        <f t="shared" si="19"/>
        <v>3201.9584719517006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3212.6887837174836</v>
      </c>
      <c r="AU25" s="211">
        <f t="shared" si="20"/>
        <v>3223.4190954832666</v>
      </c>
      <c r="AV25" s="211">
        <f t="shared" si="20"/>
        <v>3234.14940724905</v>
      </c>
      <c r="AW25" s="211">
        <f t="shared" si="20"/>
        <v>3234.9598152179315</v>
      </c>
      <c r="AX25" s="211">
        <f t="shared" si="20"/>
        <v>3225.8503193899114</v>
      </c>
      <c r="AY25" s="211">
        <f t="shared" si="20"/>
        <v>3216.7408235618914</v>
      </c>
      <c r="AZ25" s="211">
        <f t="shared" si="20"/>
        <v>3207.6313277338713</v>
      </c>
      <c r="BA25" s="211">
        <f t="shared" si="20"/>
        <v>3198.5218319058508</v>
      </c>
      <c r="BB25" s="211">
        <f t="shared" si="20"/>
        <v>3189.4123360778308</v>
      </c>
      <c r="BC25" s="211">
        <f t="shared" si="20"/>
        <v>3180.3028402498107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3171.1933444217907</v>
      </c>
      <c r="BE25" s="211">
        <f t="shared" si="21"/>
        <v>3162.0838485937707</v>
      </c>
      <c r="BF25" s="211">
        <f t="shared" si="21"/>
        <v>3152.9743527657506</v>
      </c>
      <c r="BG25" s="211">
        <f t="shared" si="21"/>
        <v>3143.8648569377306</v>
      </c>
      <c r="BH25" s="211">
        <f t="shared" si="21"/>
        <v>3134.7553611097105</v>
      </c>
      <c r="BI25" s="211">
        <f t="shared" si="21"/>
        <v>3125.64586528169</v>
      </c>
      <c r="BJ25" s="211">
        <f t="shared" si="21"/>
        <v>3116.53636945367</v>
      </c>
      <c r="BK25" s="211">
        <f t="shared" si="21"/>
        <v>3107.4268736256499</v>
      </c>
      <c r="BL25" s="211">
        <f t="shared" si="21"/>
        <v>3098.3173777976299</v>
      </c>
      <c r="BM25" s="211">
        <f t="shared" si="21"/>
        <v>3089.2078819696098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3080.0983861415898</v>
      </c>
      <c r="BO25" s="211">
        <f t="shared" si="22"/>
        <v>3070.9888903135698</v>
      </c>
      <c r="BP25" s="211">
        <f t="shared" si="22"/>
        <v>3061.8793944855497</v>
      </c>
      <c r="BQ25" s="211">
        <f t="shared" si="22"/>
        <v>3052.7698986575292</v>
      </c>
      <c r="BR25" s="211">
        <f t="shared" si="22"/>
        <v>3043.6604028295092</v>
      </c>
      <c r="BS25" s="211">
        <f t="shared" si="22"/>
        <v>3034.5509070014891</v>
      </c>
      <c r="BT25" s="211">
        <f t="shared" si="22"/>
        <v>3025.4414111734691</v>
      </c>
      <c r="BU25" s="211">
        <f t="shared" si="22"/>
        <v>3016.331915345449</v>
      </c>
      <c r="BV25" s="211">
        <f t="shared" si="22"/>
        <v>3007.222419517429</v>
      </c>
      <c r="BW25" s="211">
        <f t="shared" si="22"/>
        <v>2998.1129236894089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2989.0034278613889</v>
      </c>
      <c r="BY25" s="211">
        <f t="shared" si="23"/>
        <v>2979.8939320333684</v>
      </c>
      <c r="BZ25" s="211">
        <f t="shared" si="23"/>
        <v>2970.7844362053484</v>
      </c>
      <c r="CA25" s="211">
        <f t="shared" si="23"/>
        <v>2961.6749403773283</v>
      </c>
      <c r="CB25" s="211">
        <f t="shared" si="23"/>
        <v>2952.5654445493083</v>
      </c>
      <c r="CC25" s="211">
        <f t="shared" si="23"/>
        <v>2943.4559487212882</v>
      </c>
      <c r="CD25" s="211">
        <f t="shared" si="23"/>
        <v>2934.3464528932682</v>
      </c>
      <c r="CE25" s="211">
        <f t="shared" si="23"/>
        <v>2925.2369570652481</v>
      </c>
      <c r="CF25" s="211">
        <f t="shared" si="23"/>
        <v>2916.1274612372281</v>
      </c>
      <c r="CG25" s="211">
        <f t="shared" si="23"/>
        <v>2907.0179654092076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2897.9084695811875</v>
      </c>
      <c r="CI25" s="211">
        <f t="shared" si="24"/>
        <v>2888.7989737531675</v>
      </c>
      <c r="CJ25" s="211">
        <f t="shared" si="24"/>
        <v>2879.6894779251475</v>
      </c>
      <c r="CK25" s="211">
        <f t="shared" si="24"/>
        <v>2938.9083029933154</v>
      </c>
      <c r="CL25" s="211">
        <f t="shared" si="24"/>
        <v>3066.4554489576708</v>
      </c>
      <c r="CM25" s="211">
        <f t="shared" si="24"/>
        <v>3194.0025949220262</v>
      </c>
      <c r="CN25" s="211">
        <f t="shared" si="24"/>
        <v>3321.5497408863821</v>
      </c>
      <c r="CO25" s="211">
        <f t="shared" si="24"/>
        <v>3449.0968868507375</v>
      </c>
      <c r="CP25" s="211">
        <f t="shared" si="24"/>
        <v>3576.6440328150929</v>
      </c>
      <c r="CQ25" s="211">
        <f t="shared" si="24"/>
        <v>3704.1911787794488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3831.7383247438042</v>
      </c>
      <c r="CS25" s="211">
        <f t="shared" si="25"/>
        <v>3959.2854707081597</v>
      </c>
      <c r="CT25" s="211">
        <f t="shared" si="25"/>
        <v>4086.8326166725155</v>
      </c>
      <c r="CU25" s="211">
        <f t="shared" si="25"/>
        <v>4214.3797626368705</v>
      </c>
      <c r="CV25" s="211">
        <f t="shared" si="25"/>
        <v>4341.9269086012264</v>
      </c>
      <c r="CW25" s="211">
        <f t="shared" si="25"/>
        <v>4469.4740545655823</v>
      </c>
      <c r="CX25" s="211">
        <f t="shared" si="25"/>
        <v>4597.0212005299381</v>
      </c>
      <c r="CY25" s="211">
        <f t="shared" si="25"/>
        <v>4724.5683464942931</v>
      </c>
      <c r="CZ25" s="211">
        <f t="shared" si="25"/>
        <v>4788.341919476471</v>
      </c>
      <c r="DA25" s="211">
        <f t="shared" si="25"/>
        <v>4788.341919476471</v>
      </c>
    </row>
    <row r="26" spans="1:105">
      <c r="A26" s="202" t="str">
        <f>Income!A73</f>
        <v>Own crops sold</v>
      </c>
      <c r="B26" s="204">
        <f>Income!B73</f>
        <v>274.28571428571428</v>
      </c>
      <c r="C26" s="204">
        <f>Income!C73</f>
        <v>1225</v>
      </c>
      <c r="D26" s="204">
        <f>Income!D73</f>
        <v>7074.2857142857156</v>
      </c>
      <c r="E26" s="204">
        <f>Income!E73</f>
        <v>33296</v>
      </c>
      <c r="F26" s="211">
        <f t="shared" si="16"/>
        <v>274.28571428571428</v>
      </c>
      <c r="G26" s="211">
        <f t="shared" si="16"/>
        <v>274.28571428571428</v>
      </c>
      <c r="H26" s="211">
        <f t="shared" si="16"/>
        <v>274.28571428571428</v>
      </c>
      <c r="I26" s="211">
        <f t="shared" si="16"/>
        <v>274.28571428571428</v>
      </c>
      <c r="J26" s="211">
        <f t="shared" si="16"/>
        <v>274.28571428571428</v>
      </c>
      <c r="K26" s="211">
        <f t="shared" si="16"/>
        <v>274.28571428571428</v>
      </c>
      <c r="L26" s="211">
        <f t="shared" si="16"/>
        <v>274.28571428571428</v>
      </c>
      <c r="M26" s="211">
        <f t="shared" si="16"/>
        <v>274.28571428571428</v>
      </c>
      <c r="N26" s="211">
        <f t="shared" si="16"/>
        <v>287.86734693877548</v>
      </c>
      <c r="O26" s="211">
        <f t="shared" si="16"/>
        <v>315.03061224489795</v>
      </c>
      <c r="P26" s="211">
        <f t="shared" si="17"/>
        <v>342.19387755102042</v>
      </c>
      <c r="Q26" s="211">
        <f t="shared" si="17"/>
        <v>369.35714285714283</v>
      </c>
      <c r="R26" s="211">
        <f t="shared" si="17"/>
        <v>396.5204081632653</v>
      </c>
      <c r="S26" s="211">
        <f t="shared" si="17"/>
        <v>423.68367346938771</v>
      </c>
      <c r="T26" s="211">
        <f t="shared" si="17"/>
        <v>450.84693877551024</v>
      </c>
      <c r="U26" s="211">
        <f t="shared" si="17"/>
        <v>478.01020408163265</v>
      </c>
      <c r="V26" s="211">
        <f t="shared" si="17"/>
        <v>505.17346938775512</v>
      </c>
      <c r="W26" s="211">
        <f t="shared" si="17"/>
        <v>532.33673469387759</v>
      </c>
      <c r="X26" s="211">
        <f t="shared" si="17"/>
        <v>559.5</v>
      </c>
      <c r="Y26" s="211">
        <f t="shared" si="17"/>
        <v>586.66326530612241</v>
      </c>
      <c r="Z26" s="211">
        <f t="shared" si="18"/>
        <v>613.82653061224494</v>
      </c>
      <c r="AA26" s="211">
        <f t="shared" si="18"/>
        <v>640.98979591836746</v>
      </c>
      <c r="AB26" s="211">
        <f t="shared" si="18"/>
        <v>668.15306122448987</v>
      </c>
      <c r="AC26" s="211">
        <f t="shared" si="18"/>
        <v>695.31632653061229</v>
      </c>
      <c r="AD26" s="211">
        <f t="shared" si="18"/>
        <v>722.4795918367347</v>
      </c>
      <c r="AE26" s="211">
        <f t="shared" si="18"/>
        <v>749.64285714285711</v>
      </c>
      <c r="AF26" s="211">
        <f t="shared" si="18"/>
        <v>776.80612244897952</v>
      </c>
      <c r="AG26" s="211">
        <f t="shared" si="18"/>
        <v>803.96938775510216</v>
      </c>
      <c r="AH26" s="211">
        <f t="shared" si="18"/>
        <v>831.13265306122457</v>
      </c>
      <c r="AI26" s="211">
        <f t="shared" si="18"/>
        <v>858.29591836734699</v>
      </c>
      <c r="AJ26" s="211">
        <f t="shared" si="19"/>
        <v>885.4591836734694</v>
      </c>
      <c r="AK26" s="211">
        <f t="shared" si="19"/>
        <v>912.62244897959181</v>
      </c>
      <c r="AL26" s="211">
        <f t="shared" si="19"/>
        <v>939.78571428571422</v>
      </c>
      <c r="AM26" s="211">
        <f t="shared" si="19"/>
        <v>966.94897959183663</v>
      </c>
      <c r="AN26" s="211">
        <f t="shared" si="19"/>
        <v>994.11224489795927</v>
      </c>
      <c r="AO26" s="211">
        <f t="shared" si="19"/>
        <v>1021.2755102040817</v>
      </c>
      <c r="AP26" s="211">
        <f t="shared" si="19"/>
        <v>1048.4387755102041</v>
      </c>
      <c r="AQ26" s="211">
        <f t="shared" si="19"/>
        <v>1075.6020408163265</v>
      </c>
      <c r="AR26" s="211">
        <f t="shared" si="19"/>
        <v>1102.7653061224491</v>
      </c>
      <c r="AS26" s="211">
        <f t="shared" si="19"/>
        <v>1129.9285714285716</v>
      </c>
      <c r="AT26" s="211">
        <f t="shared" si="20"/>
        <v>1157.091836734694</v>
      </c>
      <c r="AU26" s="211">
        <f t="shared" si="20"/>
        <v>1184.2551020408164</v>
      </c>
      <c r="AV26" s="211">
        <f t="shared" si="20"/>
        <v>1211.418367346939</v>
      </c>
      <c r="AW26" s="211">
        <f t="shared" si="20"/>
        <v>1298.1160714285716</v>
      </c>
      <c r="AX26" s="211">
        <f t="shared" si="20"/>
        <v>1444.3482142857142</v>
      </c>
      <c r="AY26" s="211">
        <f t="shared" si="20"/>
        <v>1590.5803571428573</v>
      </c>
      <c r="AZ26" s="211">
        <f t="shared" si="20"/>
        <v>1736.8125</v>
      </c>
      <c r="BA26" s="211">
        <f t="shared" si="20"/>
        <v>1883.0446428571431</v>
      </c>
      <c r="BB26" s="211">
        <f t="shared" si="20"/>
        <v>2029.2767857142858</v>
      </c>
      <c r="BC26" s="211">
        <f t="shared" si="20"/>
        <v>2175.5089285714289</v>
      </c>
      <c r="BD26" s="211">
        <f t="shared" si="21"/>
        <v>2321.7410714285716</v>
      </c>
      <c r="BE26" s="211">
        <f t="shared" si="21"/>
        <v>2467.9732142857147</v>
      </c>
      <c r="BF26" s="211">
        <f t="shared" si="21"/>
        <v>2614.2053571428573</v>
      </c>
      <c r="BG26" s="211">
        <f t="shared" si="21"/>
        <v>2760.4375000000005</v>
      </c>
      <c r="BH26" s="211">
        <f t="shared" si="21"/>
        <v>2906.6696428571431</v>
      </c>
      <c r="BI26" s="211">
        <f t="shared" si="21"/>
        <v>3052.9017857142862</v>
      </c>
      <c r="BJ26" s="211">
        <f t="shared" si="21"/>
        <v>3199.1339285714289</v>
      </c>
      <c r="BK26" s="211">
        <f t="shared" si="21"/>
        <v>3345.3660714285716</v>
      </c>
      <c r="BL26" s="211">
        <f t="shared" si="21"/>
        <v>3491.5982142857147</v>
      </c>
      <c r="BM26" s="211">
        <f t="shared" si="21"/>
        <v>3637.8303571428578</v>
      </c>
      <c r="BN26" s="211">
        <f t="shared" si="22"/>
        <v>3784.0625000000009</v>
      </c>
      <c r="BO26" s="211">
        <f t="shared" si="22"/>
        <v>3930.2946428571436</v>
      </c>
      <c r="BP26" s="211">
        <f t="shared" si="22"/>
        <v>4076.5267857142862</v>
      </c>
      <c r="BQ26" s="211">
        <f t="shared" si="22"/>
        <v>4222.7589285714294</v>
      </c>
      <c r="BR26" s="211">
        <f t="shared" si="22"/>
        <v>4368.9910714285725</v>
      </c>
      <c r="BS26" s="211">
        <f t="shared" si="22"/>
        <v>4515.2232142857156</v>
      </c>
      <c r="BT26" s="211">
        <f t="shared" si="22"/>
        <v>4661.4553571428578</v>
      </c>
      <c r="BU26" s="211">
        <f t="shared" si="22"/>
        <v>4807.6875000000009</v>
      </c>
      <c r="BV26" s="211">
        <f t="shared" si="22"/>
        <v>4953.9196428571431</v>
      </c>
      <c r="BW26" s="211">
        <f t="shared" si="22"/>
        <v>5100.1517857142862</v>
      </c>
      <c r="BX26" s="211">
        <f t="shared" si="23"/>
        <v>5246.3839285714294</v>
      </c>
      <c r="BY26" s="211">
        <f t="shared" si="23"/>
        <v>5392.6160714285725</v>
      </c>
      <c r="BZ26" s="211">
        <f t="shared" si="23"/>
        <v>5538.8482142857156</v>
      </c>
      <c r="CA26" s="211">
        <f t="shared" si="23"/>
        <v>5685.0803571428578</v>
      </c>
      <c r="CB26" s="211">
        <f t="shared" si="23"/>
        <v>5831.3125000000009</v>
      </c>
      <c r="CC26" s="211">
        <f t="shared" si="23"/>
        <v>5977.544642857144</v>
      </c>
      <c r="CD26" s="211">
        <f t="shared" si="23"/>
        <v>6123.7767857142871</v>
      </c>
      <c r="CE26" s="211">
        <f t="shared" si="23"/>
        <v>6270.0089285714294</v>
      </c>
      <c r="CF26" s="211">
        <f t="shared" si="23"/>
        <v>6416.2410714285725</v>
      </c>
      <c r="CG26" s="211">
        <f t="shared" si="23"/>
        <v>6562.4732142857156</v>
      </c>
      <c r="CH26" s="211">
        <f t="shared" si="24"/>
        <v>6708.7053571428587</v>
      </c>
      <c r="CI26" s="211">
        <f t="shared" si="24"/>
        <v>6854.9375000000018</v>
      </c>
      <c r="CJ26" s="211">
        <f t="shared" si="24"/>
        <v>7001.169642857144</v>
      </c>
      <c r="CK26" s="211">
        <f t="shared" si="24"/>
        <v>7948.3428571428585</v>
      </c>
      <c r="CL26" s="211">
        <f t="shared" si="24"/>
        <v>9696.4571428571435</v>
      </c>
      <c r="CM26" s="211">
        <f t="shared" si="24"/>
        <v>11444.571428571429</v>
      </c>
      <c r="CN26" s="211">
        <f t="shared" si="24"/>
        <v>13192.685714285715</v>
      </c>
      <c r="CO26" s="211">
        <f t="shared" si="24"/>
        <v>14940.8</v>
      </c>
      <c r="CP26" s="211">
        <f t="shared" si="24"/>
        <v>16688.914285714287</v>
      </c>
      <c r="CQ26" s="211">
        <f t="shared" si="24"/>
        <v>18437.028571428571</v>
      </c>
      <c r="CR26" s="211">
        <f t="shared" si="25"/>
        <v>20185.142857142855</v>
      </c>
      <c r="CS26" s="211">
        <f t="shared" si="25"/>
        <v>21933.257142857139</v>
      </c>
      <c r="CT26" s="211">
        <f t="shared" si="25"/>
        <v>23681.37142857143</v>
      </c>
      <c r="CU26" s="211">
        <f t="shared" si="25"/>
        <v>25429.485714285714</v>
      </c>
      <c r="CV26" s="211">
        <f t="shared" si="25"/>
        <v>27177.599999999999</v>
      </c>
      <c r="CW26" s="211">
        <f t="shared" si="25"/>
        <v>28925.714285714283</v>
      </c>
      <c r="CX26" s="211">
        <f t="shared" si="25"/>
        <v>30673.828571428574</v>
      </c>
      <c r="CY26" s="211">
        <f t="shared" si="25"/>
        <v>32421.942857142858</v>
      </c>
      <c r="CZ26" s="211">
        <f t="shared" si="25"/>
        <v>33296</v>
      </c>
      <c r="DA26" s="211">
        <f t="shared" si="25"/>
        <v>33296</v>
      </c>
    </row>
    <row r="27" spans="1:105">
      <c r="A27" s="202" t="str">
        <f>Income!A74</f>
        <v>Animal products consumed</v>
      </c>
      <c r="B27" s="204">
        <f>Income!B74</f>
        <v>62.715074980268348</v>
      </c>
      <c r="C27" s="204">
        <f>Income!C74</f>
        <v>504.78682409910243</v>
      </c>
      <c r="D27" s="204">
        <f>Income!D74</f>
        <v>1584.2722190212723</v>
      </c>
      <c r="E27" s="204">
        <f>Income!E74</f>
        <v>1503.440461216265</v>
      </c>
      <c r="F27" s="211">
        <f t="shared" si="16"/>
        <v>62.715074980268348</v>
      </c>
      <c r="G27" s="211">
        <f t="shared" si="16"/>
        <v>62.715074980268348</v>
      </c>
      <c r="H27" s="211">
        <f t="shared" si="16"/>
        <v>62.715074980268348</v>
      </c>
      <c r="I27" s="211">
        <f t="shared" si="16"/>
        <v>62.715074980268348</v>
      </c>
      <c r="J27" s="211">
        <f t="shared" si="16"/>
        <v>62.715074980268348</v>
      </c>
      <c r="K27" s="211">
        <f t="shared" si="16"/>
        <v>62.715074980268348</v>
      </c>
      <c r="L27" s="211">
        <f t="shared" si="16"/>
        <v>62.715074980268348</v>
      </c>
      <c r="M27" s="211">
        <f t="shared" si="16"/>
        <v>62.715074980268348</v>
      </c>
      <c r="N27" s="211">
        <f t="shared" si="16"/>
        <v>69.030385681965981</v>
      </c>
      <c r="O27" s="211">
        <f t="shared" si="16"/>
        <v>81.661007085361234</v>
      </c>
      <c r="P27" s="211">
        <f t="shared" si="17"/>
        <v>94.291628488756501</v>
      </c>
      <c r="Q27" s="211">
        <f t="shared" si="17"/>
        <v>106.92224989215175</v>
      </c>
      <c r="R27" s="211">
        <f t="shared" si="17"/>
        <v>119.55287129554702</v>
      </c>
      <c r="S27" s="211">
        <f t="shared" si="17"/>
        <v>132.18349269894227</v>
      </c>
      <c r="T27" s="211">
        <f t="shared" si="17"/>
        <v>144.81411410233753</v>
      </c>
      <c r="U27" s="211">
        <f t="shared" si="17"/>
        <v>157.44473550573278</v>
      </c>
      <c r="V27" s="211">
        <f t="shared" si="17"/>
        <v>170.07535690912806</v>
      </c>
      <c r="W27" s="211">
        <f t="shared" si="17"/>
        <v>182.70597831252331</v>
      </c>
      <c r="X27" s="211">
        <f t="shared" si="17"/>
        <v>195.3365997159186</v>
      </c>
      <c r="Y27" s="211">
        <f t="shared" si="17"/>
        <v>207.96722111931385</v>
      </c>
      <c r="Z27" s="211">
        <f t="shared" si="18"/>
        <v>220.5978425227091</v>
      </c>
      <c r="AA27" s="211">
        <f t="shared" si="18"/>
        <v>233.22846392610435</v>
      </c>
      <c r="AB27" s="211">
        <f t="shared" si="18"/>
        <v>245.85908532949961</v>
      </c>
      <c r="AC27" s="211">
        <f t="shared" si="18"/>
        <v>258.48970673289489</v>
      </c>
      <c r="AD27" s="211">
        <f t="shared" si="18"/>
        <v>271.12032813629008</v>
      </c>
      <c r="AE27" s="211">
        <f t="shared" si="18"/>
        <v>283.75094953968539</v>
      </c>
      <c r="AF27" s="211">
        <f t="shared" si="18"/>
        <v>296.38157094308065</v>
      </c>
      <c r="AG27" s="211">
        <f t="shared" si="18"/>
        <v>309.0121923464759</v>
      </c>
      <c r="AH27" s="211">
        <f t="shared" si="18"/>
        <v>321.64281374987121</v>
      </c>
      <c r="AI27" s="211">
        <f t="shared" si="18"/>
        <v>334.2734351532664</v>
      </c>
      <c r="AJ27" s="211">
        <f t="shared" si="19"/>
        <v>346.90405655666166</v>
      </c>
      <c r="AK27" s="211">
        <f t="shared" si="19"/>
        <v>359.53467796005697</v>
      </c>
      <c r="AL27" s="211">
        <f t="shared" si="19"/>
        <v>372.16529936345222</v>
      </c>
      <c r="AM27" s="211">
        <f t="shared" si="19"/>
        <v>384.79592076684747</v>
      </c>
      <c r="AN27" s="211">
        <f t="shared" si="19"/>
        <v>397.42654217024273</v>
      </c>
      <c r="AO27" s="211">
        <f t="shared" si="19"/>
        <v>410.05716357363798</v>
      </c>
      <c r="AP27" s="211">
        <f t="shared" si="19"/>
        <v>422.68778497703329</v>
      </c>
      <c r="AQ27" s="211">
        <f t="shared" si="19"/>
        <v>435.31840638042848</v>
      </c>
      <c r="AR27" s="211">
        <f t="shared" si="19"/>
        <v>447.94902778382374</v>
      </c>
      <c r="AS27" s="211">
        <f t="shared" si="19"/>
        <v>460.57964918721905</v>
      </c>
      <c r="AT27" s="211">
        <f t="shared" si="20"/>
        <v>473.2102705906143</v>
      </c>
      <c r="AU27" s="211">
        <f t="shared" si="20"/>
        <v>485.84089199400955</v>
      </c>
      <c r="AV27" s="211">
        <f t="shared" si="20"/>
        <v>498.47151339740481</v>
      </c>
      <c r="AW27" s="211">
        <f t="shared" si="20"/>
        <v>518.28039153562952</v>
      </c>
      <c r="AX27" s="211">
        <f t="shared" si="20"/>
        <v>545.26752640868381</v>
      </c>
      <c r="AY27" s="211">
        <f t="shared" si="20"/>
        <v>572.25466128173809</v>
      </c>
      <c r="AZ27" s="211">
        <f t="shared" si="20"/>
        <v>599.24179615479227</v>
      </c>
      <c r="BA27" s="211">
        <f t="shared" si="20"/>
        <v>626.22893102784656</v>
      </c>
      <c r="BB27" s="211">
        <f t="shared" si="20"/>
        <v>653.21606590090073</v>
      </c>
      <c r="BC27" s="211">
        <f t="shared" si="20"/>
        <v>680.20320077395502</v>
      </c>
      <c r="BD27" s="211">
        <f t="shared" si="21"/>
        <v>707.19033564700931</v>
      </c>
      <c r="BE27" s="211">
        <f t="shared" si="21"/>
        <v>734.17747052006348</v>
      </c>
      <c r="BF27" s="211">
        <f t="shared" si="21"/>
        <v>761.16460539311777</v>
      </c>
      <c r="BG27" s="211">
        <f t="shared" si="21"/>
        <v>788.15174026617206</v>
      </c>
      <c r="BH27" s="211">
        <f t="shared" si="21"/>
        <v>815.13887513922623</v>
      </c>
      <c r="BI27" s="211">
        <f t="shared" si="21"/>
        <v>842.12601001228052</v>
      </c>
      <c r="BJ27" s="211">
        <f t="shared" si="21"/>
        <v>869.1131448853348</v>
      </c>
      <c r="BK27" s="211">
        <f t="shared" si="21"/>
        <v>896.10027975838898</v>
      </c>
      <c r="BL27" s="211">
        <f t="shared" si="21"/>
        <v>923.08741463144327</v>
      </c>
      <c r="BM27" s="211">
        <f t="shared" si="21"/>
        <v>950.07454950449755</v>
      </c>
      <c r="BN27" s="211">
        <f t="shared" si="22"/>
        <v>977.06168437755173</v>
      </c>
      <c r="BO27" s="211">
        <f t="shared" si="22"/>
        <v>1004.048819250606</v>
      </c>
      <c r="BP27" s="211">
        <f t="shared" si="22"/>
        <v>1031.0359541236603</v>
      </c>
      <c r="BQ27" s="211">
        <f t="shared" si="22"/>
        <v>1058.0230889967145</v>
      </c>
      <c r="BR27" s="211">
        <f t="shared" si="22"/>
        <v>1085.0102238697687</v>
      </c>
      <c r="BS27" s="211">
        <f t="shared" si="22"/>
        <v>1111.9973587428231</v>
      </c>
      <c r="BT27" s="211">
        <f t="shared" si="22"/>
        <v>1138.9844936158772</v>
      </c>
      <c r="BU27" s="211">
        <f t="shared" si="22"/>
        <v>1165.9716284889314</v>
      </c>
      <c r="BV27" s="211">
        <f t="shared" si="22"/>
        <v>1192.9587633619858</v>
      </c>
      <c r="BW27" s="211">
        <f t="shared" si="22"/>
        <v>1219.94589823504</v>
      </c>
      <c r="BX27" s="211">
        <f t="shared" si="23"/>
        <v>1246.9330331080942</v>
      </c>
      <c r="BY27" s="211">
        <f t="shared" si="23"/>
        <v>1273.9201679811486</v>
      </c>
      <c r="BZ27" s="211">
        <f t="shared" si="23"/>
        <v>1300.9073028542027</v>
      </c>
      <c r="CA27" s="211">
        <f t="shared" si="23"/>
        <v>1327.8944377272571</v>
      </c>
      <c r="CB27" s="211">
        <f t="shared" si="23"/>
        <v>1354.8815726003113</v>
      </c>
      <c r="CC27" s="211">
        <f t="shared" si="23"/>
        <v>1381.8687074733655</v>
      </c>
      <c r="CD27" s="211">
        <f t="shared" si="23"/>
        <v>1408.8558423464196</v>
      </c>
      <c r="CE27" s="211">
        <f t="shared" si="23"/>
        <v>1435.8429772194741</v>
      </c>
      <c r="CF27" s="211">
        <f t="shared" si="23"/>
        <v>1462.8301120925282</v>
      </c>
      <c r="CG27" s="211">
        <f t="shared" si="23"/>
        <v>1489.8172469655824</v>
      </c>
      <c r="CH27" s="211">
        <f t="shared" si="24"/>
        <v>1516.8043818386368</v>
      </c>
      <c r="CI27" s="211">
        <f t="shared" si="24"/>
        <v>1543.791516711691</v>
      </c>
      <c r="CJ27" s="211">
        <f t="shared" si="24"/>
        <v>1570.7786515847451</v>
      </c>
      <c r="CK27" s="211">
        <f t="shared" si="24"/>
        <v>1581.5778270944388</v>
      </c>
      <c r="CL27" s="211">
        <f t="shared" si="24"/>
        <v>1576.1890432407715</v>
      </c>
      <c r="CM27" s="211">
        <f t="shared" si="24"/>
        <v>1570.8002593871045</v>
      </c>
      <c r="CN27" s="211">
        <f t="shared" si="24"/>
        <v>1565.4114755334374</v>
      </c>
      <c r="CO27" s="211">
        <f t="shared" si="24"/>
        <v>1560.0226916797701</v>
      </c>
      <c r="CP27" s="211">
        <f t="shared" si="24"/>
        <v>1554.633907826103</v>
      </c>
      <c r="CQ27" s="211">
        <f t="shared" si="24"/>
        <v>1549.2451239724357</v>
      </c>
      <c r="CR27" s="211">
        <f t="shared" si="25"/>
        <v>1543.8563401187687</v>
      </c>
      <c r="CS27" s="211">
        <f t="shared" si="25"/>
        <v>1538.4675562651016</v>
      </c>
      <c r="CT27" s="211">
        <f t="shared" si="25"/>
        <v>1533.0787724114343</v>
      </c>
      <c r="CU27" s="211">
        <f t="shared" si="25"/>
        <v>1527.6899885577673</v>
      </c>
      <c r="CV27" s="211">
        <f t="shared" si="25"/>
        <v>1522.3012047041</v>
      </c>
      <c r="CW27" s="211">
        <f t="shared" si="25"/>
        <v>1516.9124208504329</v>
      </c>
      <c r="CX27" s="211">
        <f t="shared" si="25"/>
        <v>1511.5236369967658</v>
      </c>
      <c r="CY27" s="211">
        <f t="shared" si="25"/>
        <v>1506.1348531430986</v>
      </c>
      <c r="CZ27" s="211">
        <f t="shared" si="25"/>
        <v>1503.440461216265</v>
      </c>
      <c r="DA27" s="211">
        <f t="shared" si="25"/>
        <v>1503.440461216265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228.57142857142858</v>
      </c>
      <c r="C29" s="204">
        <f>Income!C76</f>
        <v>4223</v>
      </c>
      <c r="D29" s="204">
        <f>Income!D76</f>
        <v>26568.000000000004</v>
      </c>
      <c r="E29" s="204">
        <f>Income!E76</f>
        <v>26691.555555555555</v>
      </c>
      <c r="F29" s="211">
        <f t="shared" si="16"/>
        <v>228.57142857142858</v>
      </c>
      <c r="G29" s="211">
        <f t="shared" si="16"/>
        <v>228.57142857142858</v>
      </c>
      <c r="H29" s="211">
        <f t="shared" si="16"/>
        <v>228.57142857142858</v>
      </c>
      <c r="I29" s="211">
        <f t="shared" si="16"/>
        <v>228.57142857142858</v>
      </c>
      <c r="J29" s="211">
        <f t="shared" si="16"/>
        <v>228.57142857142858</v>
      </c>
      <c r="K29" s="211">
        <f t="shared" si="16"/>
        <v>228.57142857142858</v>
      </c>
      <c r="L29" s="211">
        <f t="shared" si="16"/>
        <v>228.57142857142858</v>
      </c>
      <c r="M29" s="211">
        <f t="shared" si="16"/>
        <v>228.57142857142858</v>
      </c>
      <c r="N29" s="211">
        <f t="shared" si="16"/>
        <v>285.63469387755106</v>
      </c>
      <c r="O29" s="211">
        <f t="shared" si="16"/>
        <v>399.76122448979595</v>
      </c>
      <c r="P29" s="211">
        <f t="shared" si="17"/>
        <v>513.88775510204084</v>
      </c>
      <c r="Q29" s="211">
        <f t="shared" si="17"/>
        <v>628.01428571428573</v>
      </c>
      <c r="R29" s="211">
        <f t="shared" si="17"/>
        <v>742.14081632653063</v>
      </c>
      <c r="S29" s="211">
        <f t="shared" si="17"/>
        <v>856.26734693877552</v>
      </c>
      <c r="T29" s="211">
        <f t="shared" si="17"/>
        <v>970.39387755102041</v>
      </c>
      <c r="U29" s="211">
        <f t="shared" si="17"/>
        <v>1084.5204081632653</v>
      </c>
      <c r="V29" s="211">
        <f t="shared" si="17"/>
        <v>1198.6469387755101</v>
      </c>
      <c r="W29" s="211">
        <f t="shared" si="17"/>
        <v>1312.7734693877551</v>
      </c>
      <c r="X29" s="211">
        <f t="shared" si="17"/>
        <v>1426.9</v>
      </c>
      <c r="Y29" s="211">
        <f t="shared" si="17"/>
        <v>1541.0265306122451</v>
      </c>
      <c r="Z29" s="211">
        <f t="shared" si="18"/>
        <v>1655.1530612244899</v>
      </c>
      <c r="AA29" s="211">
        <f t="shared" si="18"/>
        <v>1769.2795918367349</v>
      </c>
      <c r="AB29" s="211">
        <f t="shared" si="18"/>
        <v>1883.4061224489799</v>
      </c>
      <c r="AC29" s="211">
        <f t="shared" si="18"/>
        <v>1997.5326530612247</v>
      </c>
      <c r="AD29" s="211">
        <f t="shared" si="18"/>
        <v>2111.6591836734697</v>
      </c>
      <c r="AE29" s="211">
        <f t="shared" si="18"/>
        <v>2225.7857142857142</v>
      </c>
      <c r="AF29" s="211">
        <f t="shared" si="18"/>
        <v>2339.9122448979592</v>
      </c>
      <c r="AG29" s="211">
        <f t="shared" si="18"/>
        <v>2454.0387755102042</v>
      </c>
      <c r="AH29" s="211">
        <f t="shared" si="18"/>
        <v>2568.1653061224488</v>
      </c>
      <c r="AI29" s="211">
        <f t="shared" si="18"/>
        <v>2682.2918367346938</v>
      </c>
      <c r="AJ29" s="211">
        <f t="shared" si="19"/>
        <v>2796.4183673469388</v>
      </c>
      <c r="AK29" s="211">
        <f t="shared" si="19"/>
        <v>2910.5448979591838</v>
      </c>
      <c r="AL29" s="211">
        <f t="shared" si="19"/>
        <v>3024.6714285714284</v>
      </c>
      <c r="AM29" s="211">
        <f t="shared" si="19"/>
        <v>3138.7979591836734</v>
      </c>
      <c r="AN29" s="211">
        <f t="shared" si="19"/>
        <v>3252.9244897959184</v>
      </c>
      <c r="AO29" s="211">
        <f t="shared" si="19"/>
        <v>3367.0510204081634</v>
      </c>
      <c r="AP29" s="211">
        <f t="shared" si="19"/>
        <v>3481.1775510204084</v>
      </c>
      <c r="AQ29" s="211">
        <f t="shared" si="19"/>
        <v>3595.3040816326529</v>
      </c>
      <c r="AR29" s="211">
        <f t="shared" si="19"/>
        <v>3709.4306122448979</v>
      </c>
      <c r="AS29" s="211">
        <f t="shared" si="19"/>
        <v>3823.5571428571429</v>
      </c>
      <c r="AT29" s="211">
        <f t="shared" si="20"/>
        <v>3937.6836734693879</v>
      </c>
      <c r="AU29" s="211">
        <f t="shared" si="20"/>
        <v>4051.8102040816329</v>
      </c>
      <c r="AV29" s="211">
        <f t="shared" si="20"/>
        <v>4165.936734693878</v>
      </c>
      <c r="AW29" s="211">
        <f t="shared" si="20"/>
        <v>4502.3125</v>
      </c>
      <c r="AX29" s="211">
        <f t="shared" si="20"/>
        <v>5060.9375</v>
      </c>
      <c r="AY29" s="211">
        <f t="shared" si="20"/>
        <v>5619.5625</v>
      </c>
      <c r="AZ29" s="211">
        <f t="shared" si="20"/>
        <v>6178.1875</v>
      </c>
      <c r="BA29" s="211">
        <f t="shared" si="20"/>
        <v>6736.8125</v>
      </c>
      <c r="BB29" s="211">
        <f t="shared" si="20"/>
        <v>7295.4375</v>
      </c>
      <c r="BC29" s="211">
        <f t="shared" si="20"/>
        <v>7854.0625000000009</v>
      </c>
      <c r="BD29" s="211">
        <f t="shared" si="21"/>
        <v>8412.6875</v>
      </c>
      <c r="BE29" s="211">
        <f t="shared" si="21"/>
        <v>8971.3125</v>
      </c>
      <c r="BF29" s="211">
        <f t="shared" si="21"/>
        <v>9529.9375</v>
      </c>
      <c r="BG29" s="211">
        <f t="shared" si="21"/>
        <v>10088.5625</v>
      </c>
      <c r="BH29" s="211">
        <f t="shared" si="21"/>
        <v>10647.1875</v>
      </c>
      <c r="BI29" s="211">
        <f t="shared" si="21"/>
        <v>11205.812500000002</v>
      </c>
      <c r="BJ29" s="211">
        <f t="shared" si="21"/>
        <v>11764.437500000002</v>
      </c>
      <c r="BK29" s="211">
        <f t="shared" si="21"/>
        <v>12323.062500000002</v>
      </c>
      <c r="BL29" s="211">
        <f t="shared" si="21"/>
        <v>12881.687500000002</v>
      </c>
      <c r="BM29" s="211">
        <f t="shared" si="21"/>
        <v>13440.312500000002</v>
      </c>
      <c r="BN29" s="211">
        <f t="shared" si="22"/>
        <v>13998.937500000002</v>
      </c>
      <c r="BO29" s="211">
        <f t="shared" si="22"/>
        <v>14557.562500000002</v>
      </c>
      <c r="BP29" s="211">
        <f t="shared" si="22"/>
        <v>15116.187500000002</v>
      </c>
      <c r="BQ29" s="211">
        <f t="shared" si="22"/>
        <v>15674.812500000002</v>
      </c>
      <c r="BR29" s="211">
        <f t="shared" si="22"/>
        <v>16233.437500000002</v>
      </c>
      <c r="BS29" s="211">
        <f t="shared" si="22"/>
        <v>16792.0625</v>
      </c>
      <c r="BT29" s="211">
        <f t="shared" si="22"/>
        <v>17350.687500000004</v>
      </c>
      <c r="BU29" s="211">
        <f t="shared" si="22"/>
        <v>17909.312500000004</v>
      </c>
      <c r="BV29" s="211">
        <f t="shared" si="22"/>
        <v>18467.937500000004</v>
      </c>
      <c r="BW29" s="211">
        <f t="shared" si="22"/>
        <v>19026.562500000004</v>
      </c>
      <c r="BX29" s="211">
        <f t="shared" si="23"/>
        <v>19585.187500000004</v>
      </c>
      <c r="BY29" s="211">
        <f t="shared" si="23"/>
        <v>20143.812500000004</v>
      </c>
      <c r="BZ29" s="211">
        <f t="shared" si="23"/>
        <v>20702.437500000004</v>
      </c>
      <c r="CA29" s="211">
        <f t="shared" si="23"/>
        <v>21261.062500000004</v>
      </c>
      <c r="CB29" s="211">
        <f t="shared" si="23"/>
        <v>21819.687500000004</v>
      </c>
      <c r="CC29" s="211">
        <f t="shared" si="23"/>
        <v>22378.312500000004</v>
      </c>
      <c r="CD29" s="211">
        <f t="shared" si="23"/>
        <v>22936.937500000004</v>
      </c>
      <c r="CE29" s="211">
        <f t="shared" si="23"/>
        <v>23495.562500000004</v>
      </c>
      <c r="CF29" s="211">
        <f t="shared" si="23"/>
        <v>24054.187500000004</v>
      </c>
      <c r="CG29" s="211">
        <f t="shared" si="23"/>
        <v>24612.812500000004</v>
      </c>
      <c r="CH29" s="211">
        <f t="shared" si="24"/>
        <v>25171.437500000004</v>
      </c>
      <c r="CI29" s="211">
        <f t="shared" si="24"/>
        <v>25730.062500000004</v>
      </c>
      <c r="CJ29" s="211">
        <f t="shared" si="24"/>
        <v>26288.687500000004</v>
      </c>
      <c r="CK29" s="211">
        <f t="shared" si="24"/>
        <v>26572.11851851852</v>
      </c>
      <c r="CL29" s="211">
        <f t="shared" si="24"/>
        <v>26580.355555555558</v>
      </c>
      <c r="CM29" s="211">
        <f t="shared" si="24"/>
        <v>26588.592592592595</v>
      </c>
      <c r="CN29" s="211">
        <f t="shared" si="24"/>
        <v>26596.829629629632</v>
      </c>
      <c r="CO29" s="211">
        <f t="shared" si="24"/>
        <v>26605.066666666669</v>
      </c>
      <c r="CP29" s="211">
        <f t="shared" si="24"/>
        <v>26613.303703703707</v>
      </c>
      <c r="CQ29" s="211">
        <f t="shared" si="24"/>
        <v>26621.540740740744</v>
      </c>
      <c r="CR29" s="211">
        <f t="shared" si="25"/>
        <v>26629.777777777781</v>
      </c>
      <c r="CS29" s="211">
        <f t="shared" si="25"/>
        <v>26638.014814814815</v>
      </c>
      <c r="CT29" s="211">
        <f t="shared" si="25"/>
        <v>26646.251851851852</v>
      </c>
      <c r="CU29" s="211">
        <f t="shared" si="25"/>
        <v>26654.488888888889</v>
      </c>
      <c r="CV29" s="211">
        <f t="shared" si="25"/>
        <v>26662.725925925926</v>
      </c>
      <c r="CW29" s="211">
        <f t="shared" si="25"/>
        <v>26670.962962962964</v>
      </c>
      <c r="CX29" s="211">
        <f t="shared" si="25"/>
        <v>26679.200000000001</v>
      </c>
      <c r="CY29" s="211">
        <f t="shared" si="25"/>
        <v>26687.437037037038</v>
      </c>
      <c r="CZ29" s="211">
        <f t="shared" si="25"/>
        <v>26691.555555555555</v>
      </c>
      <c r="DA29" s="211">
        <f t="shared" si="25"/>
        <v>26691.555555555555</v>
      </c>
    </row>
    <row r="30" spans="1:105">
      <c r="A30" s="202" t="str">
        <f>Income!A77</f>
        <v>Wild foods consumed and sold</v>
      </c>
      <c r="B30" s="204">
        <f>Income!B77</f>
        <v>824.49305488011362</v>
      </c>
      <c r="C30" s="204">
        <f>Income!C77</f>
        <v>0</v>
      </c>
      <c r="D30" s="204">
        <f>Income!D77</f>
        <v>0</v>
      </c>
      <c r="E30" s="204">
        <f>Income!E77</f>
        <v>0</v>
      </c>
      <c r="F30" s="211">
        <f t="shared" si="16"/>
        <v>824.49305488011362</v>
      </c>
      <c r="G30" s="211">
        <f t="shared" si="16"/>
        <v>824.49305488011362</v>
      </c>
      <c r="H30" s="211">
        <f t="shared" si="16"/>
        <v>824.49305488011362</v>
      </c>
      <c r="I30" s="211">
        <f t="shared" si="16"/>
        <v>824.49305488011362</v>
      </c>
      <c r="J30" s="211">
        <f t="shared" si="16"/>
        <v>824.49305488011362</v>
      </c>
      <c r="K30" s="211">
        <f t="shared" si="16"/>
        <v>824.49305488011362</v>
      </c>
      <c r="L30" s="211">
        <f t="shared" si="16"/>
        <v>824.49305488011362</v>
      </c>
      <c r="M30" s="211">
        <f t="shared" si="16"/>
        <v>824.49305488011362</v>
      </c>
      <c r="N30" s="211">
        <f t="shared" si="16"/>
        <v>812.71458266754053</v>
      </c>
      <c r="O30" s="211">
        <f t="shared" si="16"/>
        <v>789.15763824239446</v>
      </c>
      <c r="P30" s="211">
        <f t="shared" si="17"/>
        <v>765.60069381724838</v>
      </c>
      <c r="Q30" s="211">
        <f t="shared" si="17"/>
        <v>742.0437493921022</v>
      </c>
      <c r="R30" s="211">
        <f t="shared" si="17"/>
        <v>718.48680496695613</v>
      </c>
      <c r="S30" s="211">
        <f t="shared" si="17"/>
        <v>694.92986054181006</v>
      </c>
      <c r="T30" s="211">
        <f t="shared" si="17"/>
        <v>671.37291611666399</v>
      </c>
      <c r="U30" s="211">
        <f t="shared" si="17"/>
        <v>647.8159716915178</v>
      </c>
      <c r="V30" s="211">
        <f t="shared" si="17"/>
        <v>624.25902726637173</v>
      </c>
      <c r="W30" s="211">
        <f t="shared" si="17"/>
        <v>600.70208284122566</v>
      </c>
      <c r="X30" s="211">
        <f t="shared" si="17"/>
        <v>577.14513841607959</v>
      </c>
      <c r="Y30" s="211">
        <f t="shared" si="17"/>
        <v>553.58819399093341</v>
      </c>
      <c r="Z30" s="211">
        <f t="shared" si="18"/>
        <v>530.03124956578733</v>
      </c>
      <c r="AA30" s="211">
        <f t="shared" si="18"/>
        <v>506.47430514064121</v>
      </c>
      <c r="AB30" s="211">
        <f t="shared" si="18"/>
        <v>482.91736071549508</v>
      </c>
      <c r="AC30" s="211">
        <f t="shared" si="18"/>
        <v>459.36041629034901</v>
      </c>
      <c r="AD30" s="211">
        <f t="shared" si="18"/>
        <v>435.80347186520294</v>
      </c>
      <c r="AE30" s="211">
        <f t="shared" si="18"/>
        <v>412.24652744005681</v>
      </c>
      <c r="AF30" s="211">
        <f t="shared" si="18"/>
        <v>388.68958301491068</v>
      </c>
      <c r="AG30" s="211">
        <f t="shared" si="18"/>
        <v>365.13263858976461</v>
      </c>
      <c r="AH30" s="211">
        <f t="shared" si="18"/>
        <v>341.57569416461854</v>
      </c>
      <c r="AI30" s="211">
        <f t="shared" si="18"/>
        <v>318.01874973947241</v>
      </c>
      <c r="AJ30" s="211">
        <f t="shared" si="19"/>
        <v>294.46180531432628</v>
      </c>
      <c r="AK30" s="211">
        <f t="shared" si="19"/>
        <v>270.9048608891801</v>
      </c>
      <c r="AL30" s="211">
        <f t="shared" si="19"/>
        <v>247.34791646403403</v>
      </c>
      <c r="AM30" s="211">
        <f t="shared" si="19"/>
        <v>223.79097203888796</v>
      </c>
      <c r="AN30" s="211">
        <f t="shared" si="19"/>
        <v>200.23402761374189</v>
      </c>
      <c r="AO30" s="211">
        <f t="shared" si="19"/>
        <v>176.67708318859582</v>
      </c>
      <c r="AP30" s="211">
        <f t="shared" si="19"/>
        <v>153.12013876344975</v>
      </c>
      <c r="AQ30" s="211">
        <f t="shared" si="19"/>
        <v>129.56319433830356</v>
      </c>
      <c r="AR30" s="211">
        <f t="shared" si="19"/>
        <v>106.00624991315749</v>
      </c>
      <c r="AS30" s="211">
        <f t="shared" si="19"/>
        <v>82.449305488011305</v>
      </c>
      <c r="AT30" s="211">
        <f t="shared" si="20"/>
        <v>58.892361062865234</v>
      </c>
      <c r="AU30" s="211">
        <f t="shared" si="20"/>
        <v>35.335416637719163</v>
      </c>
      <c r="AV30" s="211">
        <f t="shared" si="20"/>
        <v>11.778472212573092</v>
      </c>
      <c r="AW30" s="211">
        <f t="shared" si="20"/>
        <v>0</v>
      </c>
      <c r="AX30" s="211">
        <f t="shared" si="20"/>
        <v>0</v>
      </c>
      <c r="AY30" s="211">
        <f t="shared" si="20"/>
        <v>0</v>
      </c>
      <c r="AZ30" s="211">
        <f t="shared" si="20"/>
        <v>0</v>
      </c>
      <c r="BA30" s="211">
        <f t="shared" si="20"/>
        <v>0</v>
      </c>
      <c r="BB30" s="211">
        <f t="shared" si="20"/>
        <v>0</v>
      </c>
      <c r="BC30" s="211">
        <f t="shared" si="20"/>
        <v>0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17165.714285714286</v>
      </c>
      <c r="C31" s="204">
        <f>Income!C78</f>
        <v>3150</v>
      </c>
      <c r="D31" s="204">
        <f>Income!D78</f>
        <v>0</v>
      </c>
      <c r="E31" s="204">
        <f>Income!E78</f>
        <v>0</v>
      </c>
      <c r="F31" s="211">
        <f t="shared" si="16"/>
        <v>17165.714285714286</v>
      </c>
      <c r="G31" s="211">
        <f t="shared" si="16"/>
        <v>17165.714285714286</v>
      </c>
      <c r="H31" s="211">
        <f t="shared" si="16"/>
        <v>17165.714285714286</v>
      </c>
      <c r="I31" s="211">
        <f t="shared" si="16"/>
        <v>17165.714285714286</v>
      </c>
      <c r="J31" s="211">
        <f t="shared" si="16"/>
        <v>17165.714285714286</v>
      </c>
      <c r="K31" s="211">
        <f t="shared" si="16"/>
        <v>17165.714285714286</v>
      </c>
      <c r="L31" s="211">
        <f t="shared" si="16"/>
        <v>17165.714285714286</v>
      </c>
      <c r="M31" s="211">
        <f t="shared" si="16"/>
        <v>17165.714285714286</v>
      </c>
      <c r="N31" s="211">
        <f t="shared" si="16"/>
        <v>16965.489795918369</v>
      </c>
      <c r="O31" s="211">
        <f t="shared" si="16"/>
        <v>16565.040816326531</v>
      </c>
      <c r="P31" s="211">
        <f t="shared" si="17"/>
        <v>16164.591836734695</v>
      </c>
      <c r="Q31" s="211">
        <f t="shared" si="17"/>
        <v>15764.142857142857</v>
      </c>
      <c r="R31" s="211">
        <f t="shared" si="17"/>
        <v>15363.693877551021</v>
      </c>
      <c r="S31" s="211">
        <f t="shared" si="17"/>
        <v>14963.244897959185</v>
      </c>
      <c r="T31" s="211">
        <f t="shared" si="17"/>
        <v>14562.795918367348</v>
      </c>
      <c r="U31" s="211">
        <f t="shared" si="17"/>
        <v>14162.34693877551</v>
      </c>
      <c r="V31" s="211">
        <f t="shared" si="17"/>
        <v>13761.897959183674</v>
      </c>
      <c r="W31" s="211">
        <f t="shared" si="17"/>
        <v>13361.448979591838</v>
      </c>
      <c r="X31" s="211">
        <f t="shared" si="17"/>
        <v>12961</v>
      </c>
      <c r="Y31" s="211">
        <f t="shared" si="17"/>
        <v>12560.551020408164</v>
      </c>
      <c r="Z31" s="211">
        <f t="shared" si="18"/>
        <v>12160.102040816328</v>
      </c>
      <c r="AA31" s="211">
        <f t="shared" si="18"/>
        <v>11759.65306122449</v>
      </c>
      <c r="AB31" s="211">
        <f t="shared" si="18"/>
        <v>11359.204081632653</v>
      </c>
      <c r="AC31" s="211">
        <f t="shared" si="18"/>
        <v>10958.755102040817</v>
      </c>
      <c r="AD31" s="211">
        <f t="shared" si="18"/>
        <v>10558.306122448979</v>
      </c>
      <c r="AE31" s="211">
        <f t="shared" si="18"/>
        <v>10157.857142857143</v>
      </c>
      <c r="AF31" s="211">
        <f t="shared" si="18"/>
        <v>9757.4081632653069</v>
      </c>
      <c r="AG31" s="211">
        <f t="shared" si="18"/>
        <v>9356.9591836734689</v>
      </c>
      <c r="AH31" s="211">
        <f t="shared" si="18"/>
        <v>8956.5102040816328</v>
      </c>
      <c r="AI31" s="211">
        <f t="shared" si="18"/>
        <v>8556.0612244897966</v>
      </c>
      <c r="AJ31" s="211">
        <f t="shared" si="19"/>
        <v>8155.6122448979604</v>
      </c>
      <c r="AK31" s="211">
        <f t="shared" si="19"/>
        <v>7755.1632653061224</v>
      </c>
      <c r="AL31" s="211">
        <f t="shared" si="19"/>
        <v>7354.7142857142862</v>
      </c>
      <c r="AM31" s="211">
        <f t="shared" si="19"/>
        <v>6954.2653061224482</v>
      </c>
      <c r="AN31" s="211">
        <f t="shared" si="19"/>
        <v>6553.8163265306121</v>
      </c>
      <c r="AO31" s="211">
        <f t="shared" si="19"/>
        <v>6153.3673469387741</v>
      </c>
      <c r="AP31" s="211">
        <f t="shared" si="19"/>
        <v>5752.9183673469397</v>
      </c>
      <c r="AQ31" s="211">
        <f t="shared" si="19"/>
        <v>5352.4693877551035</v>
      </c>
      <c r="AR31" s="211">
        <f t="shared" si="19"/>
        <v>4952.0204081632655</v>
      </c>
      <c r="AS31" s="211">
        <f t="shared" si="19"/>
        <v>4551.5714285714294</v>
      </c>
      <c r="AT31" s="211">
        <f t="shared" si="20"/>
        <v>4151.1224489795914</v>
      </c>
      <c r="AU31" s="211">
        <f t="shared" si="20"/>
        <v>3750.6734693877552</v>
      </c>
      <c r="AV31" s="211">
        <f t="shared" si="20"/>
        <v>3350.2244897959172</v>
      </c>
      <c r="AW31" s="211">
        <f t="shared" si="20"/>
        <v>3110.625</v>
      </c>
      <c r="AX31" s="211">
        <f t="shared" si="20"/>
        <v>3031.875</v>
      </c>
      <c r="AY31" s="211">
        <f t="shared" si="20"/>
        <v>2953.125</v>
      </c>
      <c r="AZ31" s="211">
        <f t="shared" si="20"/>
        <v>2874.375</v>
      </c>
      <c r="BA31" s="211">
        <f t="shared" si="20"/>
        <v>2795.625</v>
      </c>
      <c r="BB31" s="211">
        <f t="shared" si="20"/>
        <v>2716.875</v>
      </c>
      <c r="BC31" s="211">
        <f t="shared" si="20"/>
        <v>2638.125</v>
      </c>
      <c r="BD31" s="211">
        <f t="shared" si="21"/>
        <v>2559.375</v>
      </c>
      <c r="BE31" s="211">
        <f t="shared" si="21"/>
        <v>2480.625</v>
      </c>
      <c r="BF31" s="211">
        <f t="shared" si="21"/>
        <v>2401.875</v>
      </c>
      <c r="BG31" s="211">
        <f t="shared" si="21"/>
        <v>2323.125</v>
      </c>
      <c r="BH31" s="211">
        <f t="shared" si="21"/>
        <v>2244.375</v>
      </c>
      <c r="BI31" s="211">
        <f t="shared" si="21"/>
        <v>2165.625</v>
      </c>
      <c r="BJ31" s="211">
        <f t="shared" si="21"/>
        <v>2086.875</v>
      </c>
      <c r="BK31" s="211">
        <f t="shared" si="21"/>
        <v>2008.125</v>
      </c>
      <c r="BL31" s="211">
        <f t="shared" si="21"/>
        <v>1929.375</v>
      </c>
      <c r="BM31" s="211">
        <f t="shared" si="21"/>
        <v>1850.625</v>
      </c>
      <c r="BN31" s="211">
        <f t="shared" si="22"/>
        <v>1771.875</v>
      </c>
      <c r="BO31" s="211">
        <f t="shared" si="22"/>
        <v>1693.125</v>
      </c>
      <c r="BP31" s="211">
        <f t="shared" si="22"/>
        <v>1614.375</v>
      </c>
      <c r="BQ31" s="211">
        <f t="shared" si="22"/>
        <v>1535.625</v>
      </c>
      <c r="BR31" s="211">
        <f t="shared" si="22"/>
        <v>1456.875</v>
      </c>
      <c r="BS31" s="211">
        <f t="shared" si="22"/>
        <v>1378.125</v>
      </c>
      <c r="BT31" s="211">
        <f t="shared" si="22"/>
        <v>1299.375</v>
      </c>
      <c r="BU31" s="211">
        <f t="shared" si="22"/>
        <v>1220.625</v>
      </c>
      <c r="BV31" s="211">
        <f t="shared" si="22"/>
        <v>1141.875</v>
      </c>
      <c r="BW31" s="211">
        <f t="shared" si="22"/>
        <v>1063.125</v>
      </c>
      <c r="BX31" s="211">
        <f t="shared" si="23"/>
        <v>984.375</v>
      </c>
      <c r="BY31" s="211">
        <f t="shared" si="23"/>
        <v>905.625</v>
      </c>
      <c r="BZ31" s="211">
        <f t="shared" si="23"/>
        <v>826.875</v>
      </c>
      <c r="CA31" s="211">
        <f t="shared" si="23"/>
        <v>748.125</v>
      </c>
      <c r="CB31" s="211">
        <f t="shared" si="23"/>
        <v>669.375</v>
      </c>
      <c r="CC31" s="211">
        <f t="shared" si="23"/>
        <v>590.625</v>
      </c>
      <c r="CD31" s="211">
        <f t="shared" si="23"/>
        <v>511.875</v>
      </c>
      <c r="CE31" s="211">
        <f t="shared" si="23"/>
        <v>433.125</v>
      </c>
      <c r="CF31" s="211">
        <f t="shared" si="23"/>
        <v>354.375</v>
      </c>
      <c r="CG31" s="211">
        <f t="shared" si="23"/>
        <v>275.625</v>
      </c>
      <c r="CH31" s="211">
        <f t="shared" si="24"/>
        <v>196.875</v>
      </c>
      <c r="CI31" s="211">
        <f t="shared" si="24"/>
        <v>118.125</v>
      </c>
      <c r="CJ31" s="211">
        <f t="shared" si="24"/>
        <v>39.375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116571.42857142857</v>
      </c>
      <c r="E32" s="204">
        <f>Income!E79</f>
        <v>117333.33333333333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1457.1428571428571</v>
      </c>
      <c r="AX32" s="211">
        <f t="shared" si="20"/>
        <v>4371.4285714285706</v>
      </c>
      <c r="AY32" s="211">
        <f t="shared" si="20"/>
        <v>7285.7142857142853</v>
      </c>
      <c r="AZ32" s="211">
        <f t="shared" si="20"/>
        <v>10200</v>
      </c>
      <c r="BA32" s="211">
        <f t="shared" si="20"/>
        <v>13114.285714285714</v>
      </c>
      <c r="BB32" s="211">
        <f t="shared" si="20"/>
        <v>16028.571428571429</v>
      </c>
      <c r="BC32" s="211">
        <f t="shared" si="20"/>
        <v>18942.857142857141</v>
      </c>
      <c r="BD32" s="211">
        <f t="shared" si="21"/>
        <v>21857.142857142855</v>
      </c>
      <c r="BE32" s="211">
        <f t="shared" si="21"/>
        <v>24771.428571428572</v>
      </c>
      <c r="BF32" s="211">
        <f t="shared" si="21"/>
        <v>27685.714285714283</v>
      </c>
      <c r="BG32" s="211">
        <f t="shared" si="21"/>
        <v>30600</v>
      </c>
      <c r="BH32" s="211">
        <f t="shared" si="21"/>
        <v>33514.28571428571</v>
      </c>
      <c r="BI32" s="211">
        <f t="shared" si="21"/>
        <v>36428.571428571428</v>
      </c>
      <c r="BJ32" s="211">
        <f t="shared" si="21"/>
        <v>39342.857142857145</v>
      </c>
      <c r="BK32" s="211">
        <f t="shared" si="21"/>
        <v>42257.142857142855</v>
      </c>
      <c r="BL32" s="211">
        <f t="shared" si="21"/>
        <v>45171.428571428565</v>
      </c>
      <c r="BM32" s="211">
        <f t="shared" si="21"/>
        <v>48085.714285714283</v>
      </c>
      <c r="BN32" s="211">
        <f t="shared" si="22"/>
        <v>51000</v>
      </c>
      <c r="BO32" s="211">
        <f t="shared" si="22"/>
        <v>53914.285714285717</v>
      </c>
      <c r="BP32" s="211">
        <f t="shared" si="22"/>
        <v>56828.57142857142</v>
      </c>
      <c r="BQ32" s="211">
        <f t="shared" si="22"/>
        <v>59742.857142857138</v>
      </c>
      <c r="BR32" s="211">
        <f t="shared" si="22"/>
        <v>62657.142857142855</v>
      </c>
      <c r="BS32" s="211">
        <f t="shared" si="22"/>
        <v>65571.428571428565</v>
      </c>
      <c r="BT32" s="211">
        <f t="shared" si="22"/>
        <v>68485.71428571429</v>
      </c>
      <c r="BU32" s="211">
        <f t="shared" si="22"/>
        <v>71400</v>
      </c>
      <c r="BV32" s="211">
        <f t="shared" si="22"/>
        <v>74314.28571428571</v>
      </c>
      <c r="BW32" s="211">
        <f t="shared" si="22"/>
        <v>77228.57142857142</v>
      </c>
      <c r="BX32" s="211">
        <f t="shared" si="23"/>
        <v>80142.85714285713</v>
      </c>
      <c r="BY32" s="211">
        <f t="shared" si="23"/>
        <v>83057.142857142855</v>
      </c>
      <c r="BZ32" s="211">
        <f t="shared" si="23"/>
        <v>85971.428571428565</v>
      </c>
      <c r="CA32" s="211">
        <f t="shared" si="23"/>
        <v>88885.71428571429</v>
      </c>
      <c r="CB32" s="211">
        <f t="shared" si="23"/>
        <v>91800</v>
      </c>
      <c r="CC32" s="211">
        <f t="shared" si="23"/>
        <v>94714.28571428571</v>
      </c>
      <c r="CD32" s="211">
        <f t="shared" si="23"/>
        <v>97628.57142857142</v>
      </c>
      <c r="CE32" s="211">
        <f t="shared" si="23"/>
        <v>100542.85714285713</v>
      </c>
      <c r="CF32" s="211">
        <f t="shared" si="23"/>
        <v>103457.14285714286</v>
      </c>
      <c r="CG32" s="211">
        <f t="shared" si="23"/>
        <v>106371.42857142857</v>
      </c>
      <c r="CH32" s="211">
        <f t="shared" si="24"/>
        <v>109285.71428571428</v>
      </c>
      <c r="CI32" s="211">
        <f t="shared" si="24"/>
        <v>112200</v>
      </c>
      <c r="CJ32" s="211">
        <f t="shared" si="24"/>
        <v>115114.28571428571</v>
      </c>
      <c r="CK32" s="211">
        <f t="shared" si="24"/>
        <v>116596.82539682538</v>
      </c>
      <c r="CL32" s="211">
        <f t="shared" si="24"/>
        <v>116647.61904761904</v>
      </c>
      <c r="CM32" s="211">
        <f t="shared" si="24"/>
        <v>116698.41269841269</v>
      </c>
      <c r="CN32" s="211">
        <f t="shared" si="24"/>
        <v>116749.20634920635</v>
      </c>
      <c r="CO32" s="211">
        <f t="shared" si="24"/>
        <v>116800</v>
      </c>
      <c r="CP32" s="211">
        <f t="shared" si="24"/>
        <v>116850.79365079364</v>
      </c>
      <c r="CQ32" s="211">
        <f t="shared" si="24"/>
        <v>116901.58730158729</v>
      </c>
      <c r="CR32" s="211">
        <f t="shared" si="25"/>
        <v>116952.38095238095</v>
      </c>
      <c r="CS32" s="211">
        <f t="shared" si="25"/>
        <v>117003.1746031746</v>
      </c>
      <c r="CT32" s="211">
        <f t="shared" si="25"/>
        <v>117053.96825396825</v>
      </c>
      <c r="CU32" s="211">
        <f t="shared" si="25"/>
        <v>117104.76190476189</v>
      </c>
      <c r="CV32" s="211">
        <f t="shared" si="25"/>
        <v>117155.55555555555</v>
      </c>
      <c r="CW32" s="211">
        <f t="shared" si="25"/>
        <v>117206.3492063492</v>
      </c>
      <c r="CX32" s="211">
        <f t="shared" si="25"/>
        <v>117257.14285714286</v>
      </c>
      <c r="CY32" s="211">
        <f t="shared" si="25"/>
        <v>117307.93650793651</v>
      </c>
      <c r="CZ32" s="211">
        <f t="shared" si="25"/>
        <v>117333.33333333333</v>
      </c>
      <c r="DA32" s="211">
        <f t="shared" si="25"/>
        <v>117333.33333333333</v>
      </c>
    </row>
    <row r="33" spans="1:105">
      <c r="A33" s="202" t="str">
        <f>Income!A81</f>
        <v>Self - employment</v>
      </c>
      <c r="B33" s="204">
        <f>Income!B81</f>
        <v>6857.1428571428569</v>
      </c>
      <c r="C33" s="204">
        <f>Income!C81</f>
        <v>2640</v>
      </c>
      <c r="D33" s="204">
        <f>Income!D81</f>
        <v>0</v>
      </c>
      <c r="E33" s="204">
        <f>Income!E81</f>
        <v>0</v>
      </c>
      <c r="F33" s="211">
        <f t="shared" si="16"/>
        <v>6857.1428571428569</v>
      </c>
      <c r="G33" s="211">
        <f t="shared" si="16"/>
        <v>6857.1428571428569</v>
      </c>
      <c r="H33" s="211">
        <f t="shared" si="16"/>
        <v>6857.1428571428569</v>
      </c>
      <c r="I33" s="211">
        <f t="shared" si="16"/>
        <v>6857.1428571428569</v>
      </c>
      <c r="J33" s="211">
        <f t="shared" si="16"/>
        <v>6857.1428571428569</v>
      </c>
      <c r="K33" s="211">
        <f t="shared" si="16"/>
        <v>6857.1428571428569</v>
      </c>
      <c r="L33" s="211">
        <f t="shared" si="16"/>
        <v>6857.1428571428569</v>
      </c>
      <c r="M33" s="211">
        <f t="shared" si="16"/>
        <v>6857.1428571428569</v>
      </c>
      <c r="N33" s="211">
        <f t="shared" si="16"/>
        <v>6796.8979591836733</v>
      </c>
      <c r="O33" s="211">
        <f t="shared" si="16"/>
        <v>6676.408163265306</v>
      </c>
      <c r="P33" s="211">
        <f t="shared" si="17"/>
        <v>6555.9183673469388</v>
      </c>
      <c r="Q33" s="211">
        <f t="shared" si="17"/>
        <v>6435.4285714285716</v>
      </c>
      <c r="R33" s="211">
        <f t="shared" si="17"/>
        <v>6314.9387755102034</v>
      </c>
      <c r="S33" s="211">
        <f t="shared" si="17"/>
        <v>6194.4489795918362</v>
      </c>
      <c r="T33" s="211">
        <f t="shared" si="17"/>
        <v>6073.9591836734689</v>
      </c>
      <c r="U33" s="211">
        <f t="shared" si="17"/>
        <v>5953.4693877551017</v>
      </c>
      <c r="V33" s="211">
        <f t="shared" si="17"/>
        <v>5832.9795918367345</v>
      </c>
      <c r="W33" s="211">
        <f t="shared" si="17"/>
        <v>5712.4897959183672</v>
      </c>
      <c r="X33" s="211">
        <f t="shared" si="17"/>
        <v>5592</v>
      </c>
      <c r="Y33" s="211">
        <f t="shared" si="17"/>
        <v>5471.5102040816328</v>
      </c>
      <c r="Z33" s="211">
        <f t="shared" si="18"/>
        <v>5351.0204081632655</v>
      </c>
      <c r="AA33" s="211">
        <f t="shared" si="18"/>
        <v>5230.5306122448983</v>
      </c>
      <c r="AB33" s="211">
        <f t="shared" si="18"/>
        <v>5110.0408163265301</v>
      </c>
      <c r="AC33" s="211">
        <f t="shared" si="18"/>
        <v>4989.5510204081629</v>
      </c>
      <c r="AD33" s="211">
        <f t="shared" si="18"/>
        <v>4869.0612244897957</v>
      </c>
      <c r="AE33" s="211">
        <f t="shared" si="18"/>
        <v>4748.5714285714284</v>
      </c>
      <c r="AF33" s="211">
        <f t="shared" si="18"/>
        <v>4628.0816326530612</v>
      </c>
      <c r="AG33" s="211">
        <f t="shared" si="18"/>
        <v>4507.5918367346931</v>
      </c>
      <c r="AH33" s="211">
        <f t="shared" si="18"/>
        <v>4387.1020408163258</v>
      </c>
      <c r="AI33" s="211">
        <f t="shared" si="18"/>
        <v>4266.6122448979586</v>
      </c>
      <c r="AJ33" s="211">
        <f t="shared" si="19"/>
        <v>4146.1224489795914</v>
      </c>
      <c r="AK33" s="211">
        <f t="shared" si="19"/>
        <v>4025.6326530612246</v>
      </c>
      <c r="AL33" s="211">
        <f t="shared" si="19"/>
        <v>3905.1428571428569</v>
      </c>
      <c r="AM33" s="211">
        <f t="shared" si="19"/>
        <v>3784.6530612244896</v>
      </c>
      <c r="AN33" s="211">
        <f t="shared" si="19"/>
        <v>3664.1632653061224</v>
      </c>
      <c r="AO33" s="211">
        <f t="shared" si="19"/>
        <v>3543.6734693877552</v>
      </c>
      <c r="AP33" s="211">
        <f t="shared" si="19"/>
        <v>3423.1836734693879</v>
      </c>
      <c r="AQ33" s="211">
        <f t="shared" si="19"/>
        <v>3302.6938775510203</v>
      </c>
      <c r="AR33" s="211">
        <f t="shared" si="19"/>
        <v>3182.204081632653</v>
      </c>
      <c r="AS33" s="211">
        <f t="shared" si="19"/>
        <v>3061.7142857142853</v>
      </c>
      <c r="AT33" s="211">
        <f t="shared" si="20"/>
        <v>2941.2244897959185</v>
      </c>
      <c r="AU33" s="211">
        <f t="shared" si="20"/>
        <v>2820.7346938775509</v>
      </c>
      <c r="AV33" s="211">
        <f t="shared" si="20"/>
        <v>2700.2448979591836</v>
      </c>
      <c r="AW33" s="211">
        <f t="shared" si="20"/>
        <v>2607</v>
      </c>
      <c r="AX33" s="211">
        <f t="shared" si="20"/>
        <v>2541</v>
      </c>
      <c r="AY33" s="211">
        <f t="shared" si="20"/>
        <v>2475</v>
      </c>
      <c r="AZ33" s="211">
        <f t="shared" si="20"/>
        <v>2409</v>
      </c>
      <c r="BA33" s="211">
        <f t="shared" si="20"/>
        <v>2343</v>
      </c>
      <c r="BB33" s="211">
        <f t="shared" si="20"/>
        <v>2277</v>
      </c>
      <c r="BC33" s="211">
        <f t="shared" si="20"/>
        <v>2211</v>
      </c>
      <c r="BD33" s="211">
        <f t="shared" si="21"/>
        <v>2145</v>
      </c>
      <c r="BE33" s="211">
        <f t="shared" si="21"/>
        <v>2079</v>
      </c>
      <c r="BF33" s="211">
        <f t="shared" si="21"/>
        <v>2013</v>
      </c>
      <c r="BG33" s="211">
        <f t="shared" si="21"/>
        <v>1947</v>
      </c>
      <c r="BH33" s="211">
        <f t="shared" si="21"/>
        <v>1881</v>
      </c>
      <c r="BI33" s="211">
        <f t="shared" si="21"/>
        <v>1815</v>
      </c>
      <c r="BJ33" s="211">
        <f t="shared" si="21"/>
        <v>1749</v>
      </c>
      <c r="BK33" s="211">
        <f t="shared" si="21"/>
        <v>1683</v>
      </c>
      <c r="BL33" s="211">
        <f t="shared" si="21"/>
        <v>1617</v>
      </c>
      <c r="BM33" s="211">
        <f t="shared" si="21"/>
        <v>1551</v>
      </c>
      <c r="BN33" s="211">
        <f t="shared" si="22"/>
        <v>1485</v>
      </c>
      <c r="BO33" s="211">
        <f t="shared" si="22"/>
        <v>1419</v>
      </c>
      <c r="BP33" s="211">
        <f t="shared" si="22"/>
        <v>1353</v>
      </c>
      <c r="BQ33" s="211">
        <f t="shared" si="22"/>
        <v>1287</v>
      </c>
      <c r="BR33" s="211">
        <f t="shared" si="22"/>
        <v>1221</v>
      </c>
      <c r="BS33" s="211">
        <f t="shared" si="22"/>
        <v>1155</v>
      </c>
      <c r="BT33" s="211">
        <f t="shared" si="22"/>
        <v>1089</v>
      </c>
      <c r="BU33" s="211">
        <f t="shared" si="22"/>
        <v>1023</v>
      </c>
      <c r="BV33" s="211">
        <f t="shared" si="22"/>
        <v>957</v>
      </c>
      <c r="BW33" s="211">
        <f t="shared" si="22"/>
        <v>891</v>
      </c>
      <c r="BX33" s="211">
        <f t="shared" si="23"/>
        <v>825</v>
      </c>
      <c r="BY33" s="211">
        <f t="shared" si="23"/>
        <v>759</v>
      </c>
      <c r="BZ33" s="211">
        <f t="shared" si="23"/>
        <v>693</v>
      </c>
      <c r="CA33" s="211">
        <f t="shared" si="23"/>
        <v>627</v>
      </c>
      <c r="CB33" s="211">
        <f t="shared" si="23"/>
        <v>561</v>
      </c>
      <c r="CC33" s="211">
        <f t="shared" si="23"/>
        <v>495</v>
      </c>
      <c r="CD33" s="211">
        <f t="shared" si="23"/>
        <v>429</v>
      </c>
      <c r="CE33" s="211">
        <f t="shared" si="23"/>
        <v>363</v>
      </c>
      <c r="CF33" s="211">
        <f t="shared" si="23"/>
        <v>297</v>
      </c>
      <c r="CG33" s="211">
        <f t="shared" si="23"/>
        <v>231</v>
      </c>
      <c r="CH33" s="211">
        <f t="shared" si="24"/>
        <v>165</v>
      </c>
      <c r="CI33" s="211">
        <f t="shared" si="24"/>
        <v>99</v>
      </c>
      <c r="CJ33" s="211">
        <f t="shared" si="24"/>
        <v>33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0</v>
      </c>
      <c r="D34" s="204">
        <f>Income!D82</f>
        <v>0</v>
      </c>
      <c r="E34" s="204">
        <f>Income!E82</f>
        <v>21333.333333333332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0</v>
      </c>
      <c r="AF34" s="211">
        <f t="shared" si="18"/>
        <v>0</v>
      </c>
      <c r="AG34" s="211">
        <f t="shared" si="18"/>
        <v>0</v>
      </c>
      <c r="AH34" s="211">
        <f t="shared" si="18"/>
        <v>0</v>
      </c>
      <c r="AI34" s="211">
        <f t="shared" si="18"/>
        <v>0</v>
      </c>
      <c r="AJ34" s="211">
        <f t="shared" si="19"/>
        <v>0</v>
      </c>
      <c r="AK34" s="211">
        <f t="shared" si="19"/>
        <v>0</v>
      </c>
      <c r="AL34" s="211">
        <f t="shared" si="19"/>
        <v>0</v>
      </c>
      <c r="AM34" s="211">
        <f t="shared" si="19"/>
        <v>0</v>
      </c>
      <c r="AN34" s="211">
        <f t="shared" si="19"/>
        <v>0</v>
      </c>
      <c r="AO34" s="211">
        <f t="shared" si="19"/>
        <v>0</v>
      </c>
      <c r="AP34" s="211">
        <f t="shared" si="19"/>
        <v>0</v>
      </c>
      <c r="AQ34" s="211">
        <f t="shared" si="19"/>
        <v>0</v>
      </c>
      <c r="AR34" s="211">
        <f t="shared" si="19"/>
        <v>0</v>
      </c>
      <c r="AS34" s="211">
        <f t="shared" si="19"/>
        <v>0</v>
      </c>
      <c r="AT34" s="211">
        <f t="shared" si="20"/>
        <v>0</v>
      </c>
      <c r="AU34" s="211">
        <f t="shared" si="20"/>
        <v>0</v>
      </c>
      <c r="AV34" s="211">
        <f t="shared" si="20"/>
        <v>0</v>
      </c>
      <c r="AW34" s="211">
        <f t="shared" si="20"/>
        <v>0</v>
      </c>
      <c r="AX34" s="211">
        <f t="shared" si="20"/>
        <v>0</v>
      </c>
      <c r="AY34" s="211">
        <f t="shared" si="20"/>
        <v>0</v>
      </c>
      <c r="AZ34" s="211">
        <f t="shared" si="20"/>
        <v>0</v>
      </c>
      <c r="BA34" s="211">
        <f t="shared" si="20"/>
        <v>0</v>
      </c>
      <c r="BB34" s="211">
        <f t="shared" si="20"/>
        <v>0</v>
      </c>
      <c r="BC34" s="211">
        <f t="shared" si="20"/>
        <v>0</v>
      </c>
      <c r="BD34" s="211">
        <f t="shared" si="21"/>
        <v>0</v>
      </c>
      <c r="BE34" s="211">
        <f t="shared" si="21"/>
        <v>0</v>
      </c>
      <c r="BF34" s="211">
        <f t="shared" si="21"/>
        <v>0</v>
      </c>
      <c r="BG34" s="211">
        <f t="shared" si="21"/>
        <v>0</v>
      </c>
      <c r="BH34" s="211">
        <f t="shared" si="21"/>
        <v>0</v>
      </c>
      <c r="BI34" s="211">
        <f t="shared" si="21"/>
        <v>0</v>
      </c>
      <c r="BJ34" s="211">
        <f t="shared" si="21"/>
        <v>0</v>
      </c>
      <c r="BK34" s="211">
        <f t="shared" si="21"/>
        <v>0</v>
      </c>
      <c r="BL34" s="211">
        <f t="shared" si="21"/>
        <v>0</v>
      </c>
      <c r="BM34" s="211">
        <f t="shared" si="21"/>
        <v>0</v>
      </c>
      <c r="BN34" s="211">
        <f t="shared" si="22"/>
        <v>0</v>
      </c>
      <c r="BO34" s="211">
        <f t="shared" si="22"/>
        <v>0</v>
      </c>
      <c r="BP34" s="211">
        <f t="shared" si="22"/>
        <v>0</v>
      </c>
      <c r="BQ34" s="211">
        <f t="shared" si="22"/>
        <v>0</v>
      </c>
      <c r="BR34" s="211">
        <f t="shared" si="22"/>
        <v>0</v>
      </c>
      <c r="BS34" s="211">
        <f t="shared" si="22"/>
        <v>0</v>
      </c>
      <c r="BT34" s="211">
        <f t="shared" si="22"/>
        <v>0</v>
      </c>
      <c r="BU34" s="211">
        <f t="shared" si="22"/>
        <v>0</v>
      </c>
      <c r="BV34" s="211">
        <f t="shared" si="22"/>
        <v>0</v>
      </c>
      <c r="BW34" s="211">
        <f t="shared" si="22"/>
        <v>0</v>
      </c>
      <c r="BX34" s="211">
        <f t="shared" si="23"/>
        <v>0</v>
      </c>
      <c r="BY34" s="211">
        <f t="shared" si="23"/>
        <v>0</v>
      </c>
      <c r="BZ34" s="211">
        <f t="shared" si="23"/>
        <v>0</v>
      </c>
      <c r="CA34" s="211">
        <f t="shared" si="23"/>
        <v>0</v>
      </c>
      <c r="CB34" s="211">
        <f t="shared" si="23"/>
        <v>0</v>
      </c>
      <c r="CC34" s="211">
        <f t="shared" si="23"/>
        <v>0</v>
      </c>
      <c r="CD34" s="211">
        <f t="shared" si="23"/>
        <v>0</v>
      </c>
      <c r="CE34" s="211">
        <f t="shared" si="23"/>
        <v>0</v>
      </c>
      <c r="CF34" s="211">
        <f t="shared" si="23"/>
        <v>0</v>
      </c>
      <c r="CG34" s="211">
        <f t="shared" si="23"/>
        <v>0</v>
      </c>
      <c r="CH34" s="211">
        <f t="shared" si="24"/>
        <v>0</v>
      </c>
      <c r="CI34" s="211">
        <f t="shared" si="24"/>
        <v>0</v>
      </c>
      <c r="CJ34" s="211">
        <f t="shared" si="24"/>
        <v>0</v>
      </c>
      <c r="CK34" s="211">
        <f t="shared" si="24"/>
        <v>711.11111111111109</v>
      </c>
      <c r="CL34" s="211">
        <f t="shared" si="24"/>
        <v>2133.3333333333335</v>
      </c>
      <c r="CM34" s="211">
        <f t="shared" si="24"/>
        <v>3555.5555555555552</v>
      </c>
      <c r="CN34" s="211">
        <f t="shared" si="24"/>
        <v>4977.7777777777774</v>
      </c>
      <c r="CO34" s="211">
        <f t="shared" si="24"/>
        <v>6400</v>
      </c>
      <c r="CP34" s="211">
        <f t="shared" si="24"/>
        <v>7822.2222222222217</v>
      </c>
      <c r="CQ34" s="211">
        <f t="shared" si="24"/>
        <v>9244.4444444444434</v>
      </c>
      <c r="CR34" s="211">
        <f t="shared" si="25"/>
        <v>10666.666666666666</v>
      </c>
      <c r="CS34" s="211">
        <f t="shared" si="25"/>
        <v>12088.888888888887</v>
      </c>
      <c r="CT34" s="211">
        <f t="shared" si="25"/>
        <v>13511.111111111111</v>
      </c>
      <c r="CU34" s="211">
        <f t="shared" si="25"/>
        <v>14933.333333333334</v>
      </c>
      <c r="CV34" s="211">
        <f t="shared" si="25"/>
        <v>16355.555555555555</v>
      </c>
      <c r="CW34" s="211">
        <f t="shared" si="25"/>
        <v>17777.777777777774</v>
      </c>
      <c r="CX34" s="211">
        <f t="shared" si="25"/>
        <v>19200</v>
      </c>
      <c r="CY34" s="211">
        <f t="shared" si="25"/>
        <v>20622.222222222223</v>
      </c>
      <c r="CZ34" s="211">
        <f t="shared" si="25"/>
        <v>21333.333333333332</v>
      </c>
      <c r="DA34" s="211">
        <f t="shared" si="25"/>
        <v>21333.333333333332</v>
      </c>
    </row>
    <row r="35" spans="1:105">
      <c r="A35" s="202" t="str">
        <f>Income!A83</f>
        <v>Food transfer - official</v>
      </c>
      <c r="B35" s="204">
        <f>Income!B83</f>
        <v>1264.0607808236907</v>
      </c>
      <c r="C35" s="204">
        <f>Income!C83</f>
        <v>1382.5664790259123</v>
      </c>
      <c r="D35" s="204">
        <f>Income!D83</f>
        <v>948.0455856177681</v>
      </c>
      <c r="E35" s="204">
        <f>Income!E83</f>
        <v>737.36878881381983</v>
      </c>
      <c r="F35" s="211">
        <f t="shared" si="16"/>
        <v>1264.0607808236907</v>
      </c>
      <c r="G35" s="211">
        <f t="shared" si="16"/>
        <v>1264.0607808236907</v>
      </c>
      <c r="H35" s="211">
        <f t="shared" si="16"/>
        <v>1264.0607808236907</v>
      </c>
      <c r="I35" s="211">
        <f t="shared" si="16"/>
        <v>1264.0607808236907</v>
      </c>
      <c r="J35" s="211">
        <f t="shared" si="16"/>
        <v>1264.0607808236907</v>
      </c>
      <c r="K35" s="211">
        <f t="shared" si="16"/>
        <v>1264.0607808236907</v>
      </c>
      <c r="L35" s="211">
        <f t="shared" si="16"/>
        <v>1264.0607808236907</v>
      </c>
      <c r="M35" s="211">
        <f t="shared" si="16"/>
        <v>1264.0607808236907</v>
      </c>
      <c r="N35" s="211">
        <f t="shared" si="16"/>
        <v>1265.7537193694368</v>
      </c>
      <c r="O35" s="211">
        <f t="shared" si="16"/>
        <v>1269.1395964609287</v>
      </c>
      <c r="P35" s="211">
        <f t="shared" si="17"/>
        <v>1272.5254735524209</v>
      </c>
      <c r="Q35" s="211">
        <f t="shared" si="17"/>
        <v>1275.9113506439128</v>
      </c>
      <c r="R35" s="211">
        <f t="shared" si="17"/>
        <v>1279.2972277354049</v>
      </c>
      <c r="S35" s="211">
        <f t="shared" si="17"/>
        <v>1282.6831048268969</v>
      </c>
      <c r="T35" s="211">
        <f t="shared" si="17"/>
        <v>1286.068981918389</v>
      </c>
      <c r="U35" s="211">
        <f t="shared" si="17"/>
        <v>1289.4548590098811</v>
      </c>
      <c r="V35" s="211">
        <f t="shared" si="17"/>
        <v>1292.8407361013731</v>
      </c>
      <c r="W35" s="211">
        <f t="shared" si="17"/>
        <v>1296.2266131928652</v>
      </c>
      <c r="X35" s="211">
        <f t="shared" si="17"/>
        <v>1299.6124902843571</v>
      </c>
      <c r="Y35" s="211">
        <f t="shared" si="17"/>
        <v>1302.9983673758493</v>
      </c>
      <c r="Z35" s="211">
        <f t="shared" si="18"/>
        <v>1306.3842444673412</v>
      </c>
      <c r="AA35" s="211">
        <f t="shared" si="18"/>
        <v>1309.7701215588334</v>
      </c>
      <c r="AB35" s="211">
        <f t="shared" si="18"/>
        <v>1313.1559986503253</v>
      </c>
      <c r="AC35" s="211">
        <f t="shared" si="18"/>
        <v>1316.5418757418174</v>
      </c>
      <c r="AD35" s="211">
        <f t="shared" si="18"/>
        <v>1319.9277528333093</v>
      </c>
      <c r="AE35" s="211">
        <f t="shared" si="18"/>
        <v>1323.3136299248015</v>
      </c>
      <c r="AF35" s="211">
        <f t="shared" si="18"/>
        <v>1326.6995070162936</v>
      </c>
      <c r="AG35" s="211">
        <f t="shared" si="18"/>
        <v>1330.0853841077856</v>
      </c>
      <c r="AH35" s="211">
        <f t="shared" si="18"/>
        <v>1333.4712611992777</v>
      </c>
      <c r="AI35" s="211">
        <f t="shared" si="18"/>
        <v>1336.8571382907696</v>
      </c>
      <c r="AJ35" s="211">
        <f t="shared" si="19"/>
        <v>1340.2430153822618</v>
      </c>
      <c r="AK35" s="211">
        <f t="shared" si="19"/>
        <v>1343.6288924737537</v>
      </c>
      <c r="AL35" s="211">
        <f t="shared" si="19"/>
        <v>1347.0147695652458</v>
      </c>
      <c r="AM35" s="211">
        <f t="shared" si="19"/>
        <v>1350.4006466567378</v>
      </c>
      <c r="AN35" s="211">
        <f t="shared" si="19"/>
        <v>1353.7865237482299</v>
      </c>
      <c r="AO35" s="211">
        <f t="shared" si="19"/>
        <v>1357.1724008397218</v>
      </c>
      <c r="AP35" s="211">
        <f t="shared" si="19"/>
        <v>1360.558277931214</v>
      </c>
      <c r="AQ35" s="211">
        <f t="shared" si="19"/>
        <v>1363.9441550227061</v>
      </c>
      <c r="AR35" s="211">
        <f t="shared" si="19"/>
        <v>1367.330032114198</v>
      </c>
      <c r="AS35" s="211">
        <f t="shared" si="19"/>
        <v>1370.7159092056902</v>
      </c>
      <c r="AT35" s="211">
        <f t="shared" si="20"/>
        <v>1374.1017862971821</v>
      </c>
      <c r="AU35" s="211">
        <f t="shared" si="20"/>
        <v>1377.4876633886743</v>
      </c>
      <c r="AV35" s="211">
        <f t="shared" si="20"/>
        <v>1380.8735404801662</v>
      </c>
      <c r="AW35" s="211">
        <f t="shared" si="20"/>
        <v>1377.1349678583103</v>
      </c>
      <c r="AX35" s="211">
        <f t="shared" si="20"/>
        <v>1366.2719455231068</v>
      </c>
      <c r="AY35" s="211">
        <f t="shared" si="20"/>
        <v>1355.4089231879032</v>
      </c>
      <c r="AZ35" s="211">
        <f t="shared" si="20"/>
        <v>1344.5459008526996</v>
      </c>
      <c r="BA35" s="211">
        <f t="shared" si="20"/>
        <v>1333.682878517496</v>
      </c>
      <c r="BB35" s="211">
        <f t="shared" si="20"/>
        <v>1322.8198561822924</v>
      </c>
      <c r="BC35" s="211">
        <f t="shared" si="20"/>
        <v>1311.9568338470888</v>
      </c>
      <c r="BD35" s="211">
        <f t="shared" si="21"/>
        <v>1301.0938115118852</v>
      </c>
      <c r="BE35" s="211">
        <f t="shared" si="21"/>
        <v>1290.2307891766816</v>
      </c>
      <c r="BF35" s="211">
        <f t="shared" si="21"/>
        <v>1279.367766841478</v>
      </c>
      <c r="BG35" s="211">
        <f t="shared" si="21"/>
        <v>1268.5047445062744</v>
      </c>
      <c r="BH35" s="211">
        <f t="shared" si="21"/>
        <v>1257.6417221710708</v>
      </c>
      <c r="BI35" s="211">
        <f t="shared" si="21"/>
        <v>1246.7786998358672</v>
      </c>
      <c r="BJ35" s="211">
        <f t="shared" si="21"/>
        <v>1235.9156775006636</v>
      </c>
      <c r="BK35" s="211">
        <f t="shared" si="21"/>
        <v>1225.05265516546</v>
      </c>
      <c r="BL35" s="211">
        <f t="shared" si="21"/>
        <v>1214.1896328302564</v>
      </c>
      <c r="BM35" s="211">
        <f t="shared" si="21"/>
        <v>1203.3266104950528</v>
      </c>
      <c r="BN35" s="211">
        <f t="shared" si="22"/>
        <v>1192.4635881598492</v>
      </c>
      <c r="BO35" s="211">
        <f t="shared" si="22"/>
        <v>1181.6005658246456</v>
      </c>
      <c r="BP35" s="211">
        <f t="shared" si="22"/>
        <v>1170.737543489442</v>
      </c>
      <c r="BQ35" s="211">
        <f t="shared" si="22"/>
        <v>1159.8745211542384</v>
      </c>
      <c r="BR35" s="211">
        <f t="shared" si="22"/>
        <v>1149.0114988190348</v>
      </c>
      <c r="BS35" s="211">
        <f t="shared" si="22"/>
        <v>1138.1484764838312</v>
      </c>
      <c r="BT35" s="211">
        <f t="shared" si="22"/>
        <v>1127.2854541486277</v>
      </c>
      <c r="BU35" s="211">
        <f t="shared" si="22"/>
        <v>1116.4224318134238</v>
      </c>
      <c r="BV35" s="211">
        <f t="shared" si="22"/>
        <v>1105.5594094782205</v>
      </c>
      <c r="BW35" s="211">
        <f t="shared" si="22"/>
        <v>1094.6963871430166</v>
      </c>
      <c r="BX35" s="211">
        <f t="shared" si="23"/>
        <v>1083.8333648078133</v>
      </c>
      <c r="BY35" s="211">
        <f t="shared" si="23"/>
        <v>1072.9703424726094</v>
      </c>
      <c r="BZ35" s="211">
        <f t="shared" si="23"/>
        <v>1062.1073201374061</v>
      </c>
      <c r="CA35" s="211">
        <f t="shared" si="23"/>
        <v>1051.2442978022023</v>
      </c>
      <c r="CB35" s="211">
        <f t="shared" si="23"/>
        <v>1040.3812754669989</v>
      </c>
      <c r="CC35" s="211">
        <f t="shared" si="23"/>
        <v>1029.5182531317951</v>
      </c>
      <c r="CD35" s="211">
        <f t="shared" si="23"/>
        <v>1018.6552307965915</v>
      </c>
      <c r="CE35" s="211">
        <f t="shared" si="23"/>
        <v>1007.7922084613879</v>
      </c>
      <c r="CF35" s="211">
        <f t="shared" si="23"/>
        <v>996.92918612618428</v>
      </c>
      <c r="CG35" s="211">
        <f t="shared" si="23"/>
        <v>986.06616379098068</v>
      </c>
      <c r="CH35" s="211">
        <f t="shared" si="24"/>
        <v>975.20314145577709</v>
      </c>
      <c r="CI35" s="211">
        <f t="shared" si="24"/>
        <v>964.34011912057349</v>
      </c>
      <c r="CJ35" s="211">
        <f t="shared" si="24"/>
        <v>953.47709678536989</v>
      </c>
      <c r="CK35" s="211">
        <f t="shared" si="24"/>
        <v>941.02302572430312</v>
      </c>
      <c r="CL35" s="211">
        <f t="shared" si="24"/>
        <v>926.97790593737329</v>
      </c>
      <c r="CM35" s="211">
        <f t="shared" si="24"/>
        <v>912.93278615044335</v>
      </c>
      <c r="CN35" s="211">
        <f t="shared" si="24"/>
        <v>898.88766636351352</v>
      </c>
      <c r="CO35" s="211">
        <f t="shared" si="24"/>
        <v>884.84254657658357</v>
      </c>
      <c r="CP35" s="211">
        <f t="shared" si="24"/>
        <v>870.79742678965374</v>
      </c>
      <c r="CQ35" s="211">
        <f t="shared" si="24"/>
        <v>856.7523070027238</v>
      </c>
      <c r="CR35" s="211">
        <f t="shared" si="25"/>
        <v>842.70718721579397</v>
      </c>
      <c r="CS35" s="211">
        <f t="shared" si="25"/>
        <v>828.66206742886402</v>
      </c>
      <c r="CT35" s="211">
        <f t="shared" si="25"/>
        <v>814.61694764193419</v>
      </c>
      <c r="CU35" s="211">
        <f t="shared" si="25"/>
        <v>800.57182785500436</v>
      </c>
      <c r="CV35" s="211">
        <f t="shared" si="25"/>
        <v>786.52670806807441</v>
      </c>
      <c r="CW35" s="211">
        <f t="shared" si="25"/>
        <v>772.48158828114447</v>
      </c>
      <c r="CX35" s="211">
        <f t="shared" si="25"/>
        <v>758.43646849421464</v>
      </c>
      <c r="CY35" s="211">
        <f t="shared" si="25"/>
        <v>744.39134870728481</v>
      </c>
      <c r="CZ35" s="211">
        <f t="shared" si="25"/>
        <v>737.36878881381983</v>
      </c>
      <c r="DA35" s="211">
        <f t="shared" si="25"/>
        <v>737.36878881381983</v>
      </c>
    </row>
    <row r="36" spans="1:105">
      <c r="A36" s="202" t="str">
        <f>Income!A85</f>
        <v>Cash transfer - official</v>
      </c>
      <c r="B36" s="204">
        <f>Income!B85</f>
        <v>13920</v>
      </c>
      <c r="C36" s="204">
        <f>Income!C85</f>
        <v>24840</v>
      </c>
      <c r="D36" s="204">
        <f>Income!D85</f>
        <v>8502.8571428571431</v>
      </c>
      <c r="E36" s="204">
        <f>Income!E85</f>
        <v>6613.333333333333</v>
      </c>
      <c r="F36" s="211">
        <f t="shared" si="16"/>
        <v>13920</v>
      </c>
      <c r="G36" s="211">
        <f t="shared" si="16"/>
        <v>13920</v>
      </c>
      <c r="H36" s="211">
        <f t="shared" si="16"/>
        <v>13920</v>
      </c>
      <c r="I36" s="211">
        <f t="shared" si="16"/>
        <v>13920</v>
      </c>
      <c r="J36" s="211">
        <f t="shared" si="16"/>
        <v>13920</v>
      </c>
      <c r="K36" s="211">
        <f t="shared" si="16"/>
        <v>13920</v>
      </c>
      <c r="L36" s="211">
        <f t="shared" si="16"/>
        <v>13920</v>
      </c>
      <c r="M36" s="211">
        <f t="shared" si="16"/>
        <v>13920</v>
      </c>
      <c r="N36" s="211">
        <f t="shared" si="16"/>
        <v>14076</v>
      </c>
      <c r="O36" s="211">
        <f t="shared" si="16"/>
        <v>14388</v>
      </c>
      <c r="P36" s="211">
        <f t="shared" si="16"/>
        <v>14700</v>
      </c>
      <c r="Q36" s="211">
        <f t="shared" si="16"/>
        <v>15012</v>
      </c>
      <c r="R36" s="211">
        <f t="shared" si="16"/>
        <v>15324</v>
      </c>
      <c r="S36" s="211">
        <f t="shared" si="16"/>
        <v>15636</v>
      </c>
      <c r="T36" s="211">
        <f t="shared" si="16"/>
        <v>15948</v>
      </c>
      <c r="U36" s="211">
        <f t="shared" si="16"/>
        <v>16260</v>
      </c>
      <c r="V36" s="211">
        <f t="shared" si="17"/>
        <v>16572</v>
      </c>
      <c r="W36" s="211">
        <f t="shared" si="17"/>
        <v>16884</v>
      </c>
      <c r="X36" s="211">
        <f t="shared" si="17"/>
        <v>17196</v>
      </c>
      <c r="Y36" s="211">
        <f t="shared" si="17"/>
        <v>17508</v>
      </c>
      <c r="Z36" s="211">
        <f t="shared" si="17"/>
        <v>17820</v>
      </c>
      <c r="AA36" s="211">
        <f t="shared" si="17"/>
        <v>18132</v>
      </c>
      <c r="AB36" s="211">
        <f t="shared" si="17"/>
        <v>18444</v>
      </c>
      <c r="AC36" s="211">
        <f t="shared" si="17"/>
        <v>18756</v>
      </c>
      <c r="AD36" s="211">
        <f t="shared" si="17"/>
        <v>19068</v>
      </c>
      <c r="AE36" s="211">
        <f t="shared" si="17"/>
        <v>19380</v>
      </c>
      <c r="AF36" s="211">
        <f t="shared" si="18"/>
        <v>19692</v>
      </c>
      <c r="AG36" s="211">
        <f t="shared" si="18"/>
        <v>20004</v>
      </c>
      <c r="AH36" s="211">
        <f t="shared" si="18"/>
        <v>20316</v>
      </c>
      <c r="AI36" s="211">
        <f t="shared" si="18"/>
        <v>20628</v>
      </c>
      <c r="AJ36" s="211">
        <f t="shared" si="18"/>
        <v>20940</v>
      </c>
      <c r="AK36" s="211">
        <f t="shared" si="18"/>
        <v>21252</v>
      </c>
      <c r="AL36" s="211">
        <f t="shared" si="18"/>
        <v>21564</v>
      </c>
      <c r="AM36" s="211">
        <f t="shared" si="18"/>
        <v>21876</v>
      </c>
      <c r="AN36" s="211">
        <f t="shared" si="18"/>
        <v>22188</v>
      </c>
      <c r="AO36" s="211">
        <f t="shared" si="18"/>
        <v>22500</v>
      </c>
      <c r="AP36" s="211">
        <f t="shared" si="19"/>
        <v>22812</v>
      </c>
      <c r="AQ36" s="211">
        <f t="shared" si="19"/>
        <v>23124</v>
      </c>
      <c r="AR36" s="211">
        <f t="shared" si="19"/>
        <v>23436</v>
      </c>
      <c r="AS36" s="211">
        <f t="shared" si="19"/>
        <v>23748</v>
      </c>
      <c r="AT36" s="211">
        <f t="shared" si="19"/>
        <v>24060</v>
      </c>
      <c r="AU36" s="211">
        <f t="shared" si="19"/>
        <v>24372</v>
      </c>
      <c r="AV36" s="211">
        <f t="shared" si="19"/>
        <v>24684</v>
      </c>
      <c r="AW36" s="211">
        <f t="shared" si="19"/>
        <v>24635.785714285714</v>
      </c>
      <c r="AX36" s="211">
        <f t="shared" si="19"/>
        <v>24227.357142857141</v>
      </c>
      <c r="AY36" s="211">
        <f t="shared" si="19"/>
        <v>23818.928571428572</v>
      </c>
      <c r="AZ36" s="211">
        <f t="shared" si="20"/>
        <v>23410.5</v>
      </c>
      <c r="BA36" s="211">
        <f t="shared" si="20"/>
        <v>23002.071428571428</v>
      </c>
      <c r="BB36" s="211">
        <f t="shared" si="20"/>
        <v>22593.642857142859</v>
      </c>
      <c r="BC36" s="211">
        <f t="shared" si="20"/>
        <v>22185.214285714286</v>
      </c>
      <c r="BD36" s="211">
        <f t="shared" si="20"/>
        <v>21776.785714285714</v>
      </c>
      <c r="BE36" s="211">
        <f t="shared" si="20"/>
        <v>21368.357142857141</v>
      </c>
      <c r="BF36" s="211">
        <f t="shared" si="20"/>
        <v>20959.928571428572</v>
      </c>
      <c r="BG36" s="211">
        <f t="shared" si="20"/>
        <v>20551.5</v>
      </c>
      <c r="BH36" s="211">
        <f t="shared" si="20"/>
        <v>20143.071428571428</v>
      </c>
      <c r="BI36" s="211">
        <f t="shared" si="20"/>
        <v>19734.642857142855</v>
      </c>
      <c r="BJ36" s="211">
        <f t="shared" si="21"/>
        <v>19326.214285714286</v>
      </c>
      <c r="BK36" s="211">
        <f t="shared" si="21"/>
        <v>18917.785714285714</v>
      </c>
      <c r="BL36" s="211">
        <f t="shared" si="21"/>
        <v>18509.357142857145</v>
      </c>
      <c r="BM36" s="211">
        <f t="shared" si="21"/>
        <v>18100.928571428572</v>
      </c>
      <c r="BN36" s="211">
        <f t="shared" si="21"/>
        <v>17692.5</v>
      </c>
      <c r="BO36" s="211">
        <f t="shared" si="21"/>
        <v>17284.071428571428</v>
      </c>
      <c r="BP36" s="211">
        <f t="shared" si="21"/>
        <v>16875.642857142859</v>
      </c>
      <c r="BQ36" s="211">
        <f t="shared" si="21"/>
        <v>16467.214285714286</v>
      </c>
      <c r="BR36" s="211">
        <f t="shared" si="21"/>
        <v>16058.785714285714</v>
      </c>
      <c r="BS36" s="211">
        <f t="shared" si="21"/>
        <v>15650.357142857143</v>
      </c>
      <c r="BT36" s="211">
        <f t="shared" si="22"/>
        <v>15241.928571428571</v>
      </c>
      <c r="BU36" s="211">
        <f t="shared" si="22"/>
        <v>14833.5</v>
      </c>
      <c r="BV36" s="211">
        <f t="shared" si="22"/>
        <v>14425.071428571429</v>
      </c>
      <c r="BW36" s="211">
        <f t="shared" si="22"/>
        <v>14016.642857142859</v>
      </c>
      <c r="BX36" s="211">
        <f t="shared" si="22"/>
        <v>13608.214285714286</v>
      </c>
      <c r="BY36" s="211">
        <f t="shared" si="22"/>
        <v>13199.785714285714</v>
      </c>
      <c r="BZ36" s="211">
        <f t="shared" si="22"/>
        <v>12791.357142857143</v>
      </c>
      <c r="CA36" s="211">
        <f t="shared" si="22"/>
        <v>12382.928571428571</v>
      </c>
      <c r="CB36" s="211">
        <f t="shared" si="22"/>
        <v>11974.5</v>
      </c>
      <c r="CC36" s="211">
        <f t="shared" si="22"/>
        <v>11566.071428571429</v>
      </c>
      <c r="CD36" s="211">
        <f t="shared" si="23"/>
        <v>11157.642857142859</v>
      </c>
      <c r="CE36" s="211">
        <f t="shared" si="23"/>
        <v>10749.214285714286</v>
      </c>
      <c r="CF36" s="211">
        <f t="shared" si="23"/>
        <v>10340.785714285716</v>
      </c>
      <c r="CG36" s="211">
        <f t="shared" si="23"/>
        <v>9932.3571428571413</v>
      </c>
      <c r="CH36" s="211">
        <f t="shared" si="23"/>
        <v>9523.9285714285706</v>
      </c>
      <c r="CI36" s="211">
        <f t="shared" si="23"/>
        <v>9115.5</v>
      </c>
      <c r="CJ36" s="211">
        <f t="shared" si="23"/>
        <v>8707.0714285714294</v>
      </c>
      <c r="CK36" s="211">
        <f t="shared" si="23"/>
        <v>8439.8730158730159</v>
      </c>
      <c r="CL36" s="211">
        <f t="shared" si="23"/>
        <v>8313.9047619047615</v>
      </c>
      <c r="CM36" s="211">
        <f t="shared" si="23"/>
        <v>8187.936507936508</v>
      </c>
      <c r="CN36" s="211">
        <f t="shared" si="24"/>
        <v>8061.9682539682544</v>
      </c>
      <c r="CO36" s="211">
        <f t="shared" si="24"/>
        <v>7936</v>
      </c>
      <c r="CP36" s="211">
        <f t="shared" si="24"/>
        <v>7810.0317460317456</v>
      </c>
      <c r="CQ36" s="211">
        <f t="shared" si="24"/>
        <v>7684.063492063492</v>
      </c>
      <c r="CR36" s="211">
        <f t="shared" si="24"/>
        <v>7558.0952380952385</v>
      </c>
      <c r="CS36" s="211">
        <f t="shared" si="24"/>
        <v>7432.1269841269841</v>
      </c>
      <c r="CT36" s="211">
        <f t="shared" si="24"/>
        <v>7306.1587301587297</v>
      </c>
      <c r="CU36" s="211">
        <f t="shared" si="24"/>
        <v>7180.1904761904761</v>
      </c>
      <c r="CV36" s="211">
        <f t="shared" si="24"/>
        <v>7054.2222222222217</v>
      </c>
      <c r="CW36" s="211">
        <f t="shared" si="24"/>
        <v>6928.2539682539682</v>
      </c>
      <c r="CX36" s="211">
        <f t="shared" si="25"/>
        <v>6802.2857142857138</v>
      </c>
      <c r="CY36" s="211">
        <f t="shared" si="25"/>
        <v>6676.3174603174602</v>
      </c>
      <c r="CZ36" s="211">
        <f t="shared" si="25"/>
        <v>6613.333333333333</v>
      </c>
      <c r="DA36" s="211">
        <f t="shared" si="25"/>
        <v>6613.333333333333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6000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85.714285714285708</v>
      </c>
      <c r="O37" s="211">
        <f t="shared" si="16"/>
        <v>257.14285714285717</v>
      </c>
      <c r="P37" s="211">
        <f t="shared" si="17"/>
        <v>428.57142857142856</v>
      </c>
      <c r="Q37" s="211">
        <f t="shared" si="17"/>
        <v>600</v>
      </c>
      <c r="R37" s="211">
        <f t="shared" si="17"/>
        <v>771.42857142857144</v>
      </c>
      <c r="S37" s="211">
        <f t="shared" si="17"/>
        <v>942.85714285714289</v>
      </c>
      <c r="T37" s="211">
        <f t="shared" si="17"/>
        <v>1114.2857142857142</v>
      </c>
      <c r="U37" s="211">
        <f t="shared" si="17"/>
        <v>1285.7142857142858</v>
      </c>
      <c r="V37" s="211">
        <f t="shared" si="17"/>
        <v>1457.1428571428571</v>
      </c>
      <c r="W37" s="211">
        <f t="shared" si="17"/>
        <v>1628.5714285714287</v>
      </c>
      <c r="X37" s="211">
        <f t="shared" si="17"/>
        <v>1800</v>
      </c>
      <c r="Y37" s="211">
        <f t="shared" si="17"/>
        <v>1971.4285714285713</v>
      </c>
      <c r="Z37" s="211">
        <f t="shared" si="18"/>
        <v>2142.8571428571427</v>
      </c>
      <c r="AA37" s="211">
        <f t="shared" si="18"/>
        <v>2314.2857142857142</v>
      </c>
      <c r="AB37" s="211">
        <f t="shared" si="18"/>
        <v>2485.7142857142858</v>
      </c>
      <c r="AC37" s="211">
        <f t="shared" si="18"/>
        <v>2657.1428571428573</v>
      </c>
      <c r="AD37" s="211">
        <f t="shared" si="18"/>
        <v>2828.5714285714284</v>
      </c>
      <c r="AE37" s="211">
        <f t="shared" si="18"/>
        <v>3000</v>
      </c>
      <c r="AF37" s="211">
        <f t="shared" si="18"/>
        <v>3171.4285714285716</v>
      </c>
      <c r="AG37" s="211">
        <f t="shared" si="18"/>
        <v>3342.8571428571427</v>
      </c>
      <c r="AH37" s="211">
        <f t="shared" si="18"/>
        <v>3514.2857142857142</v>
      </c>
      <c r="AI37" s="211">
        <f t="shared" si="18"/>
        <v>3685.7142857142858</v>
      </c>
      <c r="AJ37" s="211">
        <f t="shared" si="19"/>
        <v>3857.1428571428573</v>
      </c>
      <c r="AK37" s="211">
        <f t="shared" si="19"/>
        <v>4028.5714285714284</v>
      </c>
      <c r="AL37" s="211">
        <f t="shared" si="19"/>
        <v>4200</v>
      </c>
      <c r="AM37" s="211">
        <f t="shared" si="19"/>
        <v>4371.4285714285716</v>
      </c>
      <c r="AN37" s="211">
        <f t="shared" si="19"/>
        <v>4542.8571428571431</v>
      </c>
      <c r="AO37" s="211">
        <f t="shared" si="19"/>
        <v>4714.2857142857147</v>
      </c>
      <c r="AP37" s="211">
        <f t="shared" si="19"/>
        <v>4885.7142857142853</v>
      </c>
      <c r="AQ37" s="211">
        <f t="shared" si="19"/>
        <v>5057.1428571428569</v>
      </c>
      <c r="AR37" s="211">
        <f t="shared" si="19"/>
        <v>5228.5714285714284</v>
      </c>
      <c r="AS37" s="211">
        <f t="shared" si="19"/>
        <v>5400</v>
      </c>
      <c r="AT37" s="211">
        <f t="shared" si="20"/>
        <v>5571.4285714285716</v>
      </c>
      <c r="AU37" s="211">
        <f t="shared" si="20"/>
        <v>5742.8571428571431</v>
      </c>
      <c r="AV37" s="211">
        <f t="shared" si="20"/>
        <v>5914.2857142857147</v>
      </c>
      <c r="AW37" s="211">
        <f t="shared" si="20"/>
        <v>5925</v>
      </c>
      <c r="AX37" s="211">
        <f t="shared" si="20"/>
        <v>5775</v>
      </c>
      <c r="AY37" s="211">
        <f t="shared" si="20"/>
        <v>5625</v>
      </c>
      <c r="AZ37" s="211">
        <f t="shared" si="20"/>
        <v>5475</v>
      </c>
      <c r="BA37" s="211">
        <f t="shared" si="20"/>
        <v>5325</v>
      </c>
      <c r="BB37" s="211">
        <f t="shared" si="20"/>
        <v>5175</v>
      </c>
      <c r="BC37" s="211">
        <f t="shared" si="20"/>
        <v>5025</v>
      </c>
      <c r="BD37" s="211">
        <f t="shared" si="21"/>
        <v>4875</v>
      </c>
      <c r="BE37" s="211">
        <f t="shared" si="21"/>
        <v>4725</v>
      </c>
      <c r="BF37" s="211">
        <f t="shared" si="21"/>
        <v>4575</v>
      </c>
      <c r="BG37" s="211">
        <f t="shared" si="21"/>
        <v>4425</v>
      </c>
      <c r="BH37" s="211">
        <f t="shared" si="21"/>
        <v>4275</v>
      </c>
      <c r="BI37" s="211">
        <f t="shared" si="21"/>
        <v>4125</v>
      </c>
      <c r="BJ37" s="211">
        <f t="shared" si="21"/>
        <v>3975</v>
      </c>
      <c r="BK37" s="211">
        <f t="shared" si="21"/>
        <v>3825</v>
      </c>
      <c r="BL37" s="211">
        <f t="shared" si="21"/>
        <v>3675</v>
      </c>
      <c r="BM37" s="211">
        <f t="shared" si="21"/>
        <v>3525</v>
      </c>
      <c r="BN37" s="211">
        <f t="shared" si="22"/>
        <v>3375</v>
      </c>
      <c r="BO37" s="211">
        <f t="shared" si="22"/>
        <v>3225</v>
      </c>
      <c r="BP37" s="211">
        <f t="shared" si="22"/>
        <v>3075</v>
      </c>
      <c r="BQ37" s="211">
        <f t="shared" si="22"/>
        <v>2925</v>
      </c>
      <c r="BR37" s="211">
        <f t="shared" si="22"/>
        <v>2775</v>
      </c>
      <c r="BS37" s="211">
        <f t="shared" si="22"/>
        <v>2625</v>
      </c>
      <c r="BT37" s="211">
        <f t="shared" si="22"/>
        <v>2475</v>
      </c>
      <c r="BU37" s="211">
        <f t="shared" si="22"/>
        <v>2325</v>
      </c>
      <c r="BV37" s="211">
        <f t="shared" si="22"/>
        <v>2175</v>
      </c>
      <c r="BW37" s="211">
        <f t="shared" si="22"/>
        <v>2025</v>
      </c>
      <c r="BX37" s="211">
        <f t="shared" si="23"/>
        <v>1875</v>
      </c>
      <c r="BY37" s="211">
        <f t="shared" si="23"/>
        <v>1725</v>
      </c>
      <c r="BZ37" s="211">
        <f t="shared" si="23"/>
        <v>1575</v>
      </c>
      <c r="CA37" s="211">
        <f t="shared" si="23"/>
        <v>1425</v>
      </c>
      <c r="CB37" s="211">
        <f t="shared" si="23"/>
        <v>1275</v>
      </c>
      <c r="CC37" s="211">
        <f t="shared" si="23"/>
        <v>1125</v>
      </c>
      <c r="CD37" s="211">
        <f t="shared" si="23"/>
        <v>975</v>
      </c>
      <c r="CE37" s="211">
        <f t="shared" si="23"/>
        <v>825</v>
      </c>
      <c r="CF37" s="211">
        <f t="shared" si="23"/>
        <v>675</v>
      </c>
      <c r="CG37" s="211">
        <f t="shared" si="23"/>
        <v>525</v>
      </c>
      <c r="CH37" s="211">
        <f t="shared" si="24"/>
        <v>375</v>
      </c>
      <c r="CI37" s="211">
        <f t="shared" si="24"/>
        <v>225</v>
      </c>
      <c r="CJ37" s="211">
        <f t="shared" si="24"/>
        <v>75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43460.936847727884</v>
      </c>
      <c r="C38" s="204">
        <f>Income!C88</f>
        <v>47204.867866256958</v>
      </c>
      <c r="D38" s="204">
        <f>Income!D88</f>
        <v>164124.02396322161</v>
      </c>
      <c r="E38" s="204">
        <f>Income!E88</f>
        <v>212296.7067250621</v>
      </c>
      <c r="F38" s="205">
        <f t="shared" ref="F38:AK38" si="26">SUM(F25:F37)</f>
        <v>43460.936847727884</v>
      </c>
      <c r="G38" s="205">
        <f t="shared" si="26"/>
        <v>43460.936847727884</v>
      </c>
      <c r="H38" s="205">
        <f t="shared" si="26"/>
        <v>43460.936847727884</v>
      </c>
      <c r="I38" s="205">
        <f t="shared" si="26"/>
        <v>43460.936847727884</v>
      </c>
      <c r="J38" s="205">
        <f t="shared" si="26"/>
        <v>43460.936847727884</v>
      </c>
      <c r="K38" s="205">
        <f t="shared" si="26"/>
        <v>43460.936847727884</v>
      </c>
      <c r="L38" s="205">
        <f t="shared" si="26"/>
        <v>43460.936847727884</v>
      </c>
      <c r="M38" s="205">
        <f t="shared" si="26"/>
        <v>43460.936847727884</v>
      </c>
      <c r="N38" s="205">
        <f t="shared" si="26"/>
        <v>43514.421576564018</v>
      </c>
      <c r="O38" s="205">
        <f t="shared" si="26"/>
        <v>43621.39103423628</v>
      </c>
      <c r="P38" s="205">
        <f t="shared" si="26"/>
        <v>43728.360491908541</v>
      </c>
      <c r="Q38" s="205">
        <f t="shared" si="26"/>
        <v>43835.329949580802</v>
      </c>
      <c r="R38" s="205">
        <f t="shared" si="26"/>
        <v>43942.299407253056</v>
      </c>
      <c r="S38" s="205">
        <f t="shared" si="26"/>
        <v>44049.26886492531</v>
      </c>
      <c r="T38" s="205">
        <f t="shared" si="26"/>
        <v>44156.238322597579</v>
      </c>
      <c r="U38" s="205">
        <f t="shared" si="26"/>
        <v>44263.207780269826</v>
      </c>
      <c r="V38" s="205">
        <f t="shared" si="26"/>
        <v>44370.177237942087</v>
      </c>
      <c r="W38" s="205">
        <f t="shared" si="26"/>
        <v>44477.146695614349</v>
      </c>
      <c r="X38" s="205">
        <f t="shared" si="26"/>
        <v>44584.11615328661</v>
      </c>
      <c r="Y38" s="205">
        <f t="shared" si="26"/>
        <v>44691.085610958871</v>
      </c>
      <c r="Z38" s="205">
        <f t="shared" si="26"/>
        <v>44798.055068631133</v>
      </c>
      <c r="AA38" s="205">
        <f t="shared" si="26"/>
        <v>44905.024526303394</v>
      </c>
      <c r="AB38" s="205">
        <f t="shared" si="26"/>
        <v>45011.993983975648</v>
      </c>
      <c r="AC38" s="205">
        <f t="shared" si="26"/>
        <v>45118.963441647902</v>
      </c>
      <c r="AD38" s="205">
        <f t="shared" si="26"/>
        <v>45225.932899320163</v>
      </c>
      <c r="AE38" s="205">
        <f t="shared" si="26"/>
        <v>45332.902356992417</v>
      </c>
      <c r="AF38" s="205">
        <f t="shared" si="26"/>
        <v>45439.871814664679</v>
      </c>
      <c r="AG38" s="205">
        <f t="shared" si="26"/>
        <v>45546.84127233694</v>
      </c>
      <c r="AH38" s="205">
        <f t="shared" si="26"/>
        <v>45653.810730009202</v>
      </c>
      <c r="AI38" s="205">
        <f t="shared" si="26"/>
        <v>45760.780187681456</v>
      </c>
      <c r="AJ38" s="205">
        <f t="shared" si="26"/>
        <v>45867.749645353717</v>
      </c>
      <c r="AK38" s="205">
        <f t="shared" si="26"/>
        <v>45974.719103025978</v>
      </c>
      <c r="AL38" s="205">
        <f t="shared" ref="AL38:BQ38" si="27">SUM(AL25:AL37)</f>
        <v>46081.68856069824</v>
      </c>
      <c r="AM38" s="205">
        <f t="shared" si="27"/>
        <v>46188.658018370494</v>
      </c>
      <c r="AN38" s="205">
        <f t="shared" si="27"/>
        <v>46295.627476042762</v>
      </c>
      <c r="AO38" s="205">
        <f t="shared" si="27"/>
        <v>46402.596933715016</v>
      </c>
      <c r="AP38" s="205">
        <f t="shared" si="27"/>
        <v>46509.56639138727</v>
      </c>
      <c r="AQ38" s="205">
        <f t="shared" si="27"/>
        <v>46616.535849059524</v>
      </c>
      <c r="AR38" s="205">
        <f t="shared" si="27"/>
        <v>46723.505306731786</v>
      </c>
      <c r="AS38" s="205">
        <f t="shared" si="27"/>
        <v>46830.474764404047</v>
      </c>
      <c r="AT38" s="205">
        <f t="shared" si="27"/>
        <v>46937.444222076309</v>
      </c>
      <c r="AU38" s="205">
        <f t="shared" si="27"/>
        <v>47044.41367974857</v>
      </c>
      <c r="AV38" s="205">
        <f t="shared" si="27"/>
        <v>47151.383137420831</v>
      </c>
      <c r="AW38" s="205">
        <f t="shared" si="27"/>
        <v>48666.35731746901</v>
      </c>
      <c r="AX38" s="205">
        <f t="shared" si="27"/>
        <v>51589.336219893128</v>
      </c>
      <c r="AY38" s="205">
        <f t="shared" si="27"/>
        <v>54512.315122317246</v>
      </c>
      <c r="AZ38" s="205">
        <f t="shared" si="27"/>
        <v>57435.294024741364</v>
      </c>
      <c r="BA38" s="205">
        <f t="shared" si="27"/>
        <v>60358.272927165475</v>
      </c>
      <c r="BB38" s="205">
        <f t="shared" si="27"/>
        <v>63281.251829589601</v>
      </c>
      <c r="BC38" s="205">
        <f t="shared" si="27"/>
        <v>66204.230732013704</v>
      </c>
      <c r="BD38" s="205">
        <f t="shared" si="27"/>
        <v>69127.209634437822</v>
      </c>
      <c r="BE38" s="205">
        <f t="shared" si="27"/>
        <v>72050.188536861941</v>
      </c>
      <c r="BF38" s="205">
        <f t="shared" si="27"/>
        <v>74973.167439286044</v>
      </c>
      <c r="BG38" s="205">
        <f t="shared" si="27"/>
        <v>77896.146341710177</v>
      </c>
      <c r="BH38" s="205">
        <f t="shared" si="27"/>
        <v>80819.12524413428</v>
      </c>
      <c r="BI38" s="205">
        <f t="shared" si="27"/>
        <v>83742.104146558413</v>
      </c>
      <c r="BJ38" s="205">
        <f t="shared" si="27"/>
        <v>86665.083048982531</v>
      </c>
      <c r="BK38" s="205">
        <f t="shared" si="27"/>
        <v>89588.061951406635</v>
      </c>
      <c r="BL38" s="205">
        <f t="shared" si="27"/>
        <v>92511.040853830753</v>
      </c>
      <c r="BM38" s="205">
        <f t="shared" si="27"/>
        <v>95434.019756254886</v>
      </c>
      <c r="BN38" s="205">
        <f t="shared" si="27"/>
        <v>98356.998658678989</v>
      </c>
      <c r="BO38" s="205">
        <f t="shared" si="27"/>
        <v>101279.97756110312</v>
      </c>
      <c r="BP38" s="205">
        <f t="shared" si="27"/>
        <v>104202.95646352721</v>
      </c>
      <c r="BQ38" s="205">
        <f t="shared" si="27"/>
        <v>107125.93536595134</v>
      </c>
      <c r="BR38" s="205">
        <f t="shared" ref="BR38:CW38" si="28">SUM(BR25:BR37)</f>
        <v>110048.91426837545</v>
      </c>
      <c r="BS38" s="205">
        <f t="shared" si="28"/>
        <v>112971.89317079957</v>
      </c>
      <c r="BT38" s="205">
        <f t="shared" si="28"/>
        <v>115894.87207322368</v>
      </c>
      <c r="BU38" s="205">
        <f t="shared" si="28"/>
        <v>118817.85097564782</v>
      </c>
      <c r="BV38" s="205">
        <f t="shared" si="28"/>
        <v>121740.82987807192</v>
      </c>
      <c r="BW38" s="205">
        <f t="shared" si="28"/>
        <v>124663.80878049604</v>
      </c>
      <c r="BX38" s="205">
        <f t="shared" si="28"/>
        <v>127586.78768292016</v>
      </c>
      <c r="BY38" s="205">
        <f t="shared" si="28"/>
        <v>130509.76658534426</v>
      </c>
      <c r="BZ38" s="205">
        <f t="shared" si="28"/>
        <v>133432.74548776838</v>
      </c>
      <c r="CA38" s="205">
        <f t="shared" si="28"/>
        <v>136355.72439019251</v>
      </c>
      <c r="CB38" s="205">
        <f t="shared" si="28"/>
        <v>139278.70329261661</v>
      </c>
      <c r="CC38" s="205">
        <f t="shared" si="28"/>
        <v>142201.68219504075</v>
      </c>
      <c r="CD38" s="205">
        <f t="shared" si="28"/>
        <v>145124.66109746488</v>
      </c>
      <c r="CE38" s="205">
        <f t="shared" si="28"/>
        <v>148047.63999988895</v>
      </c>
      <c r="CF38" s="205">
        <f t="shared" si="28"/>
        <v>150970.61890231309</v>
      </c>
      <c r="CG38" s="205">
        <f t="shared" si="28"/>
        <v>153893.59780473719</v>
      </c>
      <c r="CH38" s="205">
        <f t="shared" si="28"/>
        <v>156816.57670716132</v>
      </c>
      <c r="CI38" s="205">
        <f t="shared" si="28"/>
        <v>159739.55560958546</v>
      </c>
      <c r="CJ38" s="205">
        <f t="shared" si="28"/>
        <v>162662.53451200956</v>
      </c>
      <c r="CK38" s="205">
        <f t="shared" si="28"/>
        <v>165729.78005528296</v>
      </c>
      <c r="CL38" s="205">
        <f t="shared" si="28"/>
        <v>168941.29223940568</v>
      </c>
      <c r="CM38" s="205">
        <f t="shared" si="28"/>
        <v>172152.80442352837</v>
      </c>
      <c r="CN38" s="205">
        <f t="shared" si="28"/>
        <v>175364.31660765107</v>
      </c>
      <c r="CO38" s="205">
        <f t="shared" si="28"/>
        <v>178575.82879177376</v>
      </c>
      <c r="CP38" s="205">
        <f t="shared" si="28"/>
        <v>181787.34097589646</v>
      </c>
      <c r="CQ38" s="205">
        <f t="shared" si="28"/>
        <v>184998.85316001915</v>
      </c>
      <c r="CR38" s="205">
        <f t="shared" si="28"/>
        <v>188210.36534414184</v>
      </c>
      <c r="CS38" s="205">
        <f t="shared" si="28"/>
        <v>191421.87752826454</v>
      </c>
      <c r="CT38" s="205">
        <f t="shared" si="28"/>
        <v>194633.38971238729</v>
      </c>
      <c r="CU38" s="205">
        <f t="shared" si="28"/>
        <v>197844.90189650992</v>
      </c>
      <c r="CV38" s="205">
        <f t="shared" si="28"/>
        <v>201056.41408063265</v>
      </c>
      <c r="CW38" s="205">
        <f t="shared" si="28"/>
        <v>204267.92626475534</v>
      </c>
      <c r="CX38" s="205">
        <f>SUM(CX25:CX37)</f>
        <v>207479.43844887806</v>
      </c>
      <c r="CY38" s="205">
        <f>SUM(CY25:CY37)</f>
        <v>210690.95063300076</v>
      </c>
      <c r="CZ38" s="205">
        <f>SUM(CZ25:CZ37)</f>
        <v>212296.7067250621</v>
      </c>
      <c r="DA38" s="205">
        <f>SUM(DA25:DA37)</f>
        <v>212296.7067250621</v>
      </c>
    </row>
    <row r="39" spans="1:105">
      <c r="A39" s="202" t="str">
        <f>Income!A89</f>
        <v>Food Poverty line</v>
      </c>
      <c r="B39" s="204">
        <f>Income!B89</f>
        <v>16327.846678841506</v>
      </c>
      <c r="C39" s="204">
        <f>Income!C89</f>
        <v>16327.846678841508</v>
      </c>
      <c r="D39" s="204">
        <f>Income!D89</f>
        <v>16327.84667884151</v>
      </c>
      <c r="E39" s="204">
        <f>Income!E89</f>
        <v>16327.84667884151</v>
      </c>
      <c r="F39" s="205">
        <f t="shared" ref="F39:U39" si="29">IF(F$2&lt;=($B$2+$C$2+$D$2),IF(F$2&lt;=($B$2+$C$2),IF(F$2&lt;=$B$2,$B39,$C39),$D39),$E39)</f>
        <v>16327.846678841506</v>
      </c>
      <c r="G39" s="205">
        <f t="shared" si="29"/>
        <v>16327.846678841506</v>
      </c>
      <c r="H39" s="205">
        <f t="shared" si="29"/>
        <v>16327.846678841506</v>
      </c>
      <c r="I39" s="205">
        <f t="shared" si="29"/>
        <v>16327.846678841506</v>
      </c>
      <c r="J39" s="205">
        <f t="shared" si="29"/>
        <v>16327.846678841506</v>
      </c>
      <c r="K39" s="205">
        <f t="shared" si="29"/>
        <v>16327.846678841506</v>
      </c>
      <c r="L39" s="205">
        <f t="shared" si="29"/>
        <v>16327.846678841506</v>
      </c>
      <c r="M39" s="205">
        <f t="shared" si="29"/>
        <v>16327.846678841506</v>
      </c>
      <c r="N39" s="205">
        <f t="shared" si="29"/>
        <v>16327.846678841506</v>
      </c>
      <c r="O39" s="205">
        <f t="shared" si="29"/>
        <v>16327.846678841506</v>
      </c>
      <c r="P39" s="205">
        <f t="shared" si="29"/>
        <v>16327.846678841506</v>
      </c>
      <c r="Q39" s="205">
        <f t="shared" si="29"/>
        <v>16327.846678841506</v>
      </c>
      <c r="R39" s="205">
        <f t="shared" si="29"/>
        <v>16327.846678841506</v>
      </c>
      <c r="S39" s="205">
        <f t="shared" si="29"/>
        <v>16327.846678841506</v>
      </c>
      <c r="T39" s="205">
        <f t="shared" si="29"/>
        <v>16327.846678841506</v>
      </c>
      <c r="U39" s="205">
        <f t="shared" si="29"/>
        <v>16327.846678841508</v>
      </c>
      <c r="V39" s="205">
        <f t="shared" ref="V39:AK40" si="30">IF(V$2&lt;=($B$2+$C$2+$D$2),IF(V$2&lt;=($B$2+$C$2),IF(V$2&lt;=$B$2,$B39,$C39),$D39),$E39)</f>
        <v>16327.846678841508</v>
      </c>
      <c r="W39" s="205">
        <f t="shared" si="30"/>
        <v>16327.846678841508</v>
      </c>
      <c r="X39" s="205">
        <f t="shared" si="30"/>
        <v>16327.846678841508</v>
      </c>
      <c r="Y39" s="205">
        <f t="shared" si="30"/>
        <v>16327.846678841508</v>
      </c>
      <c r="Z39" s="205">
        <f t="shared" si="30"/>
        <v>16327.846678841508</v>
      </c>
      <c r="AA39" s="205">
        <f t="shared" si="30"/>
        <v>16327.846678841508</v>
      </c>
      <c r="AB39" s="205">
        <f t="shared" si="30"/>
        <v>16327.846678841508</v>
      </c>
      <c r="AC39" s="205">
        <f t="shared" si="30"/>
        <v>16327.846678841508</v>
      </c>
      <c r="AD39" s="205">
        <f t="shared" si="30"/>
        <v>16327.846678841508</v>
      </c>
      <c r="AE39" s="205">
        <f t="shared" si="30"/>
        <v>16327.846678841508</v>
      </c>
      <c r="AF39" s="205">
        <f t="shared" si="30"/>
        <v>16327.846678841508</v>
      </c>
      <c r="AG39" s="205">
        <f t="shared" si="30"/>
        <v>16327.846678841508</v>
      </c>
      <c r="AH39" s="205">
        <f t="shared" si="30"/>
        <v>16327.846678841508</v>
      </c>
      <c r="AI39" s="205">
        <f t="shared" si="30"/>
        <v>16327.846678841508</v>
      </c>
      <c r="AJ39" s="205">
        <f t="shared" si="30"/>
        <v>16327.846678841508</v>
      </c>
      <c r="AK39" s="205">
        <f t="shared" si="30"/>
        <v>16327.846678841508</v>
      </c>
      <c r="AL39" s="205">
        <f t="shared" ref="AL39:BA40" si="31">IF(AL$2&lt;=($B$2+$C$2+$D$2),IF(AL$2&lt;=($B$2+$C$2),IF(AL$2&lt;=$B$2,$B39,$C39),$D39),$E39)</f>
        <v>16327.846678841508</v>
      </c>
      <c r="AM39" s="205">
        <f t="shared" si="31"/>
        <v>16327.846678841508</v>
      </c>
      <c r="AN39" s="205">
        <f t="shared" si="31"/>
        <v>16327.846678841508</v>
      </c>
      <c r="AO39" s="205">
        <f t="shared" si="31"/>
        <v>16327.846678841508</v>
      </c>
      <c r="AP39" s="205">
        <f t="shared" si="31"/>
        <v>16327.846678841508</v>
      </c>
      <c r="AQ39" s="205">
        <f t="shared" si="31"/>
        <v>16327.846678841508</v>
      </c>
      <c r="AR39" s="205">
        <f t="shared" si="31"/>
        <v>16327.846678841508</v>
      </c>
      <c r="AS39" s="205">
        <f t="shared" si="31"/>
        <v>16327.846678841508</v>
      </c>
      <c r="AT39" s="205">
        <f t="shared" si="31"/>
        <v>16327.846678841508</v>
      </c>
      <c r="AU39" s="205">
        <f t="shared" si="31"/>
        <v>16327.846678841508</v>
      </c>
      <c r="AV39" s="205">
        <f t="shared" si="31"/>
        <v>16327.846678841508</v>
      </c>
      <c r="AW39" s="205">
        <f t="shared" si="31"/>
        <v>16327.846678841508</v>
      </c>
      <c r="AX39" s="205">
        <f t="shared" si="31"/>
        <v>16327.846678841508</v>
      </c>
      <c r="AY39" s="205">
        <f t="shared" si="31"/>
        <v>16327.846678841508</v>
      </c>
      <c r="AZ39" s="205">
        <f t="shared" si="31"/>
        <v>16327.846678841508</v>
      </c>
      <c r="BA39" s="205">
        <f t="shared" si="31"/>
        <v>16327.846678841508</v>
      </c>
      <c r="BB39" s="205">
        <f t="shared" ref="BB39:CD40" si="32">IF(BB$2&lt;=($B$2+$C$2+$D$2),IF(BB$2&lt;=($B$2+$C$2),IF(BB$2&lt;=$B$2,$B39,$C39),$D39),$E39)</f>
        <v>16327.846678841508</v>
      </c>
      <c r="BC39" s="205">
        <f t="shared" si="32"/>
        <v>16327.846678841508</v>
      </c>
      <c r="BD39" s="205">
        <f t="shared" si="32"/>
        <v>16327.846678841508</v>
      </c>
      <c r="BE39" s="205">
        <f t="shared" si="32"/>
        <v>16327.846678841508</v>
      </c>
      <c r="BF39" s="205">
        <f t="shared" si="32"/>
        <v>16327.846678841508</v>
      </c>
      <c r="BG39" s="205">
        <f t="shared" si="32"/>
        <v>16327.846678841508</v>
      </c>
      <c r="BH39" s="205">
        <f t="shared" si="32"/>
        <v>16327.846678841508</v>
      </c>
      <c r="BI39" s="205">
        <f t="shared" si="32"/>
        <v>16327.846678841508</v>
      </c>
      <c r="BJ39" s="205">
        <f t="shared" si="32"/>
        <v>16327.846678841508</v>
      </c>
      <c r="BK39" s="205">
        <f t="shared" si="32"/>
        <v>16327.846678841508</v>
      </c>
      <c r="BL39" s="205">
        <f t="shared" si="32"/>
        <v>16327.846678841508</v>
      </c>
      <c r="BM39" s="205">
        <f t="shared" si="32"/>
        <v>16327.846678841508</v>
      </c>
      <c r="BN39" s="205">
        <f t="shared" si="32"/>
        <v>16327.846678841508</v>
      </c>
      <c r="BO39" s="205">
        <f t="shared" si="32"/>
        <v>16327.846678841508</v>
      </c>
      <c r="BP39" s="205">
        <f t="shared" si="32"/>
        <v>16327.846678841508</v>
      </c>
      <c r="BQ39" s="205">
        <f t="shared" si="32"/>
        <v>16327.846678841508</v>
      </c>
      <c r="BR39" s="205">
        <f t="shared" si="32"/>
        <v>16327.846678841508</v>
      </c>
      <c r="BS39" s="205">
        <f t="shared" si="32"/>
        <v>16327.846678841508</v>
      </c>
      <c r="BT39" s="205">
        <f t="shared" si="32"/>
        <v>16327.846678841508</v>
      </c>
      <c r="BU39" s="205">
        <f t="shared" si="32"/>
        <v>16327.846678841508</v>
      </c>
      <c r="BV39" s="205">
        <f t="shared" si="32"/>
        <v>16327.846678841508</v>
      </c>
      <c r="BW39" s="205">
        <f t="shared" si="32"/>
        <v>16327.846678841508</v>
      </c>
      <c r="BX39" s="205">
        <f t="shared" si="32"/>
        <v>16327.84667884151</v>
      </c>
      <c r="BY39" s="205">
        <f t="shared" si="32"/>
        <v>16327.84667884151</v>
      </c>
      <c r="BZ39" s="205">
        <f t="shared" si="32"/>
        <v>16327.84667884151</v>
      </c>
      <c r="CA39" s="205">
        <f t="shared" si="32"/>
        <v>16327.84667884151</v>
      </c>
      <c r="CB39" s="205">
        <f t="shared" si="32"/>
        <v>16327.84667884151</v>
      </c>
      <c r="CC39" s="205">
        <f t="shared" si="32"/>
        <v>16327.84667884151</v>
      </c>
      <c r="CD39" s="205">
        <f t="shared" si="32"/>
        <v>16327.84667884151</v>
      </c>
      <c r="CE39" s="205">
        <f t="shared" ref="CE39:CR40" si="33">IF(CE$2&lt;=($B$2+$C$2+$D$2),IF(CE$2&lt;=($B$2+$C$2),IF(CE$2&lt;=$B$2,$B39,$C39),$D39),$E39)</f>
        <v>16327.84667884151</v>
      </c>
      <c r="CF39" s="205">
        <f t="shared" si="33"/>
        <v>16327.84667884151</v>
      </c>
      <c r="CG39" s="205">
        <f t="shared" si="33"/>
        <v>16327.84667884151</v>
      </c>
      <c r="CH39" s="205">
        <f t="shared" si="33"/>
        <v>16327.84667884151</v>
      </c>
      <c r="CI39" s="205">
        <f t="shared" si="33"/>
        <v>16327.84667884151</v>
      </c>
      <c r="CJ39" s="205">
        <f t="shared" si="33"/>
        <v>16327.84667884151</v>
      </c>
      <c r="CK39" s="205">
        <f t="shared" si="33"/>
        <v>16327.84667884151</v>
      </c>
      <c r="CL39" s="205">
        <f t="shared" si="33"/>
        <v>16327.84667884151</v>
      </c>
      <c r="CM39" s="205">
        <f t="shared" si="33"/>
        <v>16327.84667884151</v>
      </c>
      <c r="CN39" s="205">
        <f t="shared" si="33"/>
        <v>16327.84667884151</v>
      </c>
      <c r="CO39" s="205">
        <f t="shared" si="33"/>
        <v>16327.84667884151</v>
      </c>
      <c r="CP39" s="205">
        <f t="shared" si="33"/>
        <v>16327.84667884151</v>
      </c>
      <c r="CQ39" s="205">
        <f t="shared" si="33"/>
        <v>16327.84667884151</v>
      </c>
      <c r="CR39" s="205">
        <f t="shared" si="33"/>
        <v>16327.84667884151</v>
      </c>
      <c r="CS39" s="205">
        <f t="shared" ref="CS39:DA40" si="34">IF(CS$2&lt;=($B$2+$C$2+$D$2),IF(CS$2&lt;=($B$2+$C$2),IF(CS$2&lt;=$B$2,$B39,$C39),$D39),$E39)</f>
        <v>16327.84667884151</v>
      </c>
      <c r="CT39" s="205">
        <f t="shared" si="34"/>
        <v>16327.84667884151</v>
      </c>
      <c r="CU39" s="205">
        <f t="shared" si="34"/>
        <v>16327.84667884151</v>
      </c>
      <c r="CV39" s="205">
        <f t="shared" si="34"/>
        <v>16327.84667884151</v>
      </c>
      <c r="CW39" s="205">
        <f t="shared" si="34"/>
        <v>16327.84667884151</v>
      </c>
      <c r="CX39" s="205">
        <f t="shared" si="34"/>
        <v>16327.84667884151</v>
      </c>
      <c r="CY39" s="205">
        <f t="shared" si="34"/>
        <v>16327.84667884151</v>
      </c>
      <c r="CZ39" s="205">
        <f t="shared" si="34"/>
        <v>16327.84667884151</v>
      </c>
      <c r="DA39" s="205">
        <f t="shared" si="34"/>
        <v>16327.84667884151</v>
      </c>
    </row>
    <row r="40" spans="1:105">
      <c r="A40" s="202" t="str">
        <f>Income!A90</f>
        <v>Lower Bound Poverty line</v>
      </c>
      <c r="B40" s="204">
        <f>Income!B90</f>
        <v>30306.513345508174</v>
      </c>
      <c r="C40" s="204">
        <f>Income!C90</f>
        <v>30306.513345508178</v>
      </c>
      <c r="D40" s="204">
        <f>Income!D90</f>
        <v>30306.51334550817</v>
      </c>
      <c r="E40" s="204">
        <f>Income!E90</f>
        <v>30306.513345508178</v>
      </c>
      <c r="F40" s="205">
        <f t="shared" ref="F40:U40" si="35">IF(F$2&lt;=($B$2+$C$2+$D$2),IF(F$2&lt;=($B$2+$C$2),IF(F$2&lt;=$B$2,$B40,$C40),$D40),$E40)</f>
        <v>30306.513345508174</v>
      </c>
      <c r="G40" s="205">
        <f t="shared" si="35"/>
        <v>30306.513345508174</v>
      </c>
      <c r="H40" s="205">
        <f t="shared" si="35"/>
        <v>30306.513345508174</v>
      </c>
      <c r="I40" s="205">
        <f t="shared" si="35"/>
        <v>30306.513345508174</v>
      </c>
      <c r="J40" s="205">
        <f t="shared" si="35"/>
        <v>30306.513345508174</v>
      </c>
      <c r="K40" s="205">
        <f t="shared" si="35"/>
        <v>30306.513345508174</v>
      </c>
      <c r="L40" s="205">
        <f t="shared" si="35"/>
        <v>30306.513345508174</v>
      </c>
      <c r="M40" s="205">
        <f t="shared" si="35"/>
        <v>30306.513345508174</v>
      </c>
      <c r="N40" s="205">
        <f t="shared" si="35"/>
        <v>30306.513345508174</v>
      </c>
      <c r="O40" s="205">
        <f t="shared" si="35"/>
        <v>30306.513345508174</v>
      </c>
      <c r="P40" s="205">
        <f t="shared" si="35"/>
        <v>30306.513345508174</v>
      </c>
      <c r="Q40" s="205">
        <f t="shared" si="35"/>
        <v>30306.513345508174</v>
      </c>
      <c r="R40" s="205">
        <f t="shared" si="35"/>
        <v>30306.513345508174</v>
      </c>
      <c r="S40" s="205">
        <f t="shared" si="35"/>
        <v>30306.513345508174</v>
      </c>
      <c r="T40" s="205">
        <f t="shared" si="35"/>
        <v>30306.513345508174</v>
      </c>
      <c r="U40" s="205">
        <f t="shared" si="35"/>
        <v>30306.513345508178</v>
      </c>
      <c r="V40" s="205">
        <f t="shared" si="30"/>
        <v>30306.513345508178</v>
      </c>
      <c r="W40" s="205">
        <f t="shared" si="30"/>
        <v>30306.513345508178</v>
      </c>
      <c r="X40" s="205">
        <f t="shared" si="30"/>
        <v>30306.513345508178</v>
      </c>
      <c r="Y40" s="205">
        <f t="shared" si="30"/>
        <v>30306.513345508178</v>
      </c>
      <c r="Z40" s="205">
        <f t="shared" si="30"/>
        <v>30306.513345508178</v>
      </c>
      <c r="AA40" s="205">
        <f t="shared" si="30"/>
        <v>30306.513345508178</v>
      </c>
      <c r="AB40" s="205">
        <f t="shared" si="30"/>
        <v>30306.513345508178</v>
      </c>
      <c r="AC40" s="205">
        <f t="shared" si="30"/>
        <v>30306.513345508178</v>
      </c>
      <c r="AD40" s="205">
        <f t="shared" si="30"/>
        <v>30306.513345508178</v>
      </c>
      <c r="AE40" s="205">
        <f t="shared" si="30"/>
        <v>30306.513345508178</v>
      </c>
      <c r="AF40" s="205">
        <f t="shared" si="30"/>
        <v>30306.513345508178</v>
      </c>
      <c r="AG40" s="205">
        <f t="shared" si="30"/>
        <v>30306.513345508178</v>
      </c>
      <c r="AH40" s="205">
        <f t="shared" si="30"/>
        <v>30306.513345508178</v>
      </c>
      <c r="AI40" s="205">
        <f t="shared" si="30"/>
        <v>30306.513345508178</v>
      </c>
      <c r="AJ40" s="205">
        <f t="shared" si="30"/>
        <v>30306.513345508178</v>
      </c>
      <c r="AK40" s="205">
        <f t="shared" si="30"/>
        <v>30306.513345508178</v>
      </c>
      <c r="AL40" s="205">
        <f t="shared" si="31"/>
        <v>30306.513345508178</v>
      </c>
      <c r="AM40" s="205">
        <f t="shared" si="31"/>
        <v>30306.513345508178</v>
      </c>
      <c r="AN40" s="205">
        <f t="shared" si="31"/>
        <v>30306.513345508178</v>
      </c>
      <c r="AO40" s="205">
        <f t="shared" si="31"/>
        <v>30306.513345508178</v>
      </c>
      <c r="AP40" s="205">
        <f t="shared" si="31"/>
        <v>30306.513345508178</v>
      </c>
      <c r="AQ40" s="205">
        <f t="shared" si="31"/>
        <v>30306.513345508178</v>
      </c>
      <c r="AR40" s="205">
        <f t="shared" si="31"/>
        <v>30306.513345508178</v>
      </c>
      <c r="AS40" s="205">
        <f t="shared" si="31"/>
        <v>30306.513345508178</v>
      </c>
      <c r="AT40" s="205">
        <f t="shared" si="31"/>
        <v>30306.513345508178</v>
      </c>
      <c r="AU40" s="205">
        <f t="shared" si="31"/>
        <v>30306.513345508178</v>
      </c>
      <c r="AV40" s="205">
        <f t="shared" si="31"/>
        <v>30306.513345508178</v>
      </c>
      <c r="AW40" s="205">
        <f t="shared" si="31"/>
        <v>30306.513345508178</v>
      </c>
      <c r="AX40" s="205">
        <f t="shared" si="31"/>
        <v>30306.513345508178</v>
      </c>
      <c r="AY40" s="205">
        <f t="shared" si="31"/>
        <v>30306.513345508178</v>
      </c>
      <c r="AZ40" s="205">
        <f t="shared" si="31"/>
        <v>30306.513345508178</v>
      </c>
      <c r="BA40" s="205">
        <f t="shared" si="31"/>
        <v>30306.513345508178</v>
      </c>
      <c r="BB40" s="205">
        <f t="shared" si="32"/>
        <v>30306.513345508178</v>
      </c>
      <c r="BC40" s="205">
        <f t="shared" si="32"/>
        <v>30306.513345508178</v>
      </c>
      <c r="BD40" s="205">
        <f t="shared" si="32"/>
        <v>30306.513345508178</v>
      </c>
      <c r="BE40" s="205">
        <f t="shared" si="32"/>
        <v>30306.513345508178</v>
      </c>
      <c r="BF40" s="205">
        <f t="shared" si="32"/>
        <v>30306.513345508178</v>
      </c>
      <c r="BG40" s="205">
        <f t="shared" si="32"/>
        <v>30306.513345508178</v>
      </c>
      <c r="BH40" s="205">
        <f t="shared" si="32"/>
        <v>30306.513345508178</v>
      </c>
      <c r="BI40" s="205">
        <f t="shared" si="32"/>
        <v>30306.513345508178</v>
      </c>
      <c r="BJ40" s="205">
        <f t="shared" si="32"/>
        <v>30306.513345508178</v>
      </c>
      <c r="BK40" s="205">
        <f t="shared" si="32"/>
        <v>30306.513345508178</v>
      </c>
      <c r="BL40" s="205">
        <f t="shared" si="32"/>
        <v>30306.513345508178</v>
      </c>
      <c r="BM40" s="205">
        <f t="shared" si="32"/>
        <v>30306.513345508178</v>
      </c>
      <c r="BN40" s="205">
        <f t="shared" si="32"/>
        <v>30306.513345508178</v>
      </c>
      <c r="BO40" s="205">
        <f t="shared" si="32"/>
        <v>30306.513345508178</v>
      </c>
      <c r="BP40" s="205">
        <f t="shared" si="32"/>
        <v>30306.513345508178</v>
      </c>
      <c r="BQ40" s="205">
        <f t="shared" si="32"/>
        <v>30306.513345508178</v>
      </c>
      <c r="BR40" s="205">
        <f t="shared" si="32"/>
        <v>30306.513345508178</v>
      </c>
      <c r="BS40" s="205">
        <f t="shared" si="32"/>
        <v>30306.513345508178</v>
      </c>
      <c r="BT40" s="205">
        <f t="shared" si="32"/>
        <v>30306.513345508178</v>
      </c>
      <c r="BU40" s="205">
        <f t="shared" si="32"/>
        <v>30306.513345508178</v>
      </c>
      <c r="BV40" s="205">
        <f t="shared" si="32"/>
        <v>30306.513345508178</v>
      </c>
      <c r="BW40" s="205">
        <f t="shared" si="32"/>
        <v>30306.513345508178</v>
      </c>
      <c r="BX40" s="205">
        <f t="shared" si="32"/>
        <v>30306.51334550817</v>
      </c>
      <c r="BY40" s="205">
        <f t="shared" si="32"/>
        <v>30306.51334550817</v>
      </c>
      <c r="BZ40" s="205">
        <f t="shared" si="32"/>
        <v>30306.51334550817</v>
      </c>
      <c r="CA40" s="205">
        <f t="shared" si="32"/>
        <v>30306.51334550817</v>
      </c>
      <c r="CB40" s="205">
        <f t="shared" si="32"/>
        <v>30306.51334550817</v>
      </c>
      <c r="CC40" s="205">
        <f t="shared" si="32"/>
        <v>30306.51334550817</v>
      </c>
      <c r="CD40" s="205">
        <f t="shared" si="32"/>
        <v>30306.51334550817</v>
      </c>
      <c r="CE40" s="205">
        <f t="shared" si="33"/>
        <v>30306.51334550817</v>
      </c>
      <c r="CF40" s="205">
        <f t="shared" si="33"/>
        <v>30306.51334550817</v>
      </c>
      <c r="CG40" s="205">
        <f t="shared" si="33"/>
        <v>30306.51334550817</v>
      </c>
      <c r="CH40" s="205">
        <f t="shared" si="33"/>
        <v>30306.51334550817</v>
      </c>
      <c r="CI40" s="205">
        <f t="shared" si="33"/>
        <v>30306.51334550817</v>
      </c>
      <c r="CJ40" s="205">
        <f t="shared" si="33"/>
        <v>30306.51334550817</v>
      </c>
      <c r="CK40" s="205">
        <f t="shared" si="33"/>
        <v>30306.51334550817</v>
      </c>
      <c r="CL40" s="205">
        <f t="shared" si="33"/>
        <v>30306.51334550817</v>
      </c>
      <c r="CM40" s="205">
        <f t="shared" si="33"/>
        <v>30306.51334550817</v>
      </c>
      <c r="CN40" s="205">
        <f t="shared" si="33"/>
        <v>30306.51334550817</v>
      </c>
      <c r="CO40" s="205">
        <f t="shared" si="33"/>
        <v>30306.51334550817</v>
      </c>
      <c r="CP40" s="205">
        <f t="shared" si="33"/>
        <v>30306.51334550817</v>
      </c>
      <c r="CQ40" s="205">
        <f t="shared" si="33"/>
        <v>30306.51334550817</v>
      </c>
      <c r="CR40" s="205">
        <f t="shared" si="33"/>
        <v>30306.51334550817</v>
      </c>
      <c r="CS40" s="205">
        <f t="shared" si="34"/>
        <v>30306.51334550817</v>
      </c>
      <c r="CT40" s="205">
        <f t="shared" si="34"/>
        <v>30306.51334550817</v>
      </c>
      <c r="CU40" s="205">
        <f t="shared" si="34"/>
        <v>30306.51334550817</v>
      </c>
      <c r="CV40" s="205">
        <f t="shared" si="34"/>
        <v>30306.51334550817</v>
      </c>
      <c r="CW40" s="205">
        <f t="shared" si="34"/>
        <v>30306.513345508178</v>
      </c>
      <c r="CX40" s="205">
        <f t="shared" si="34"/>
        <v>30306.513345508178</v>
      </c>
      <c r="CY40" s="205">
        <f t="shared" si="34"/>
        <v>30306.513345508178</v>
      </c>
      <c r="CZ40" s="205">
        <f t="shared" si="34"/>
        <v>30306.513345508178</v>
      </c>
      <c r="DA40" s="205">
        <f t="shared" si="34"/>
        <v>30306.513345508178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10.730311765783153</v>
      </c>
      <c r="O42" s="211">
        <f t="shared" si="36"/>
        <v>10.730311765783153</v>
      </c>
      <c r="P42" s="211">
        <f t="shared" si="36"/>
        <v>10.730311765783153</v>
      </c>
      <c r="Q42" s="211">
        <f t="shared" si="36"/>
        <v>10.730311765783153</v>
      </c>
      <c r="R42" s="211">
        <f t="shared" si="36"/>
        <v>10.730311765783153</v>
      </c>
      <c r="S42" s="211">
        <f t="shared" si="36"/>
        <v>10.730311765783153</v>
      </c>
      <c r="T42" s="211">
        <f t="shared" si="36"/>
        <v>10.730311765783153</v>
      </c>
      <c r="U42" s="211">
        <f t="shared" si="36"/>
        <v>10.730311765783153</v>
      </c>
      <c r="V42" s="211">
        <f t="shared" si="36"/>
        <v>10.730311765783153</v>
      </c>
      <c r="W42" s="211">
        <f t="shared" si="36"/>
        <v>10.730311765783153</v>
      </c>
      <c r="X42" s="211">
        <f t="shared" si="36"/>
        <v>10.730311765783153</v>
      </c>
      <c r="Y42" s="211">
        <f t="shared" si="36"/>
        <v>10.730311765783153</v>
      </c>
      <c r="Z42" s="211">
        <f t="shared" si="36"/>
        <v>10.730311765783153</v>
      </c>
      <c r="AA42" s="211">
        <f t="shared" si="36"/>
        <v>10.730311765783153</v>
      </c>
      <c r="AB42" s="211">
        <f t="shared" si="36"/>
        <v>10.730311765783153</v>
      </c>
      <c r="AC42" s="211">
        <f t="shared" si="36"/>
        <v>10.730311765783153</v>
      </c>
      <c r="AD42" s="211">
        <f t="shared" si="36"/>
        <v>10.730311765783153</v>
      </c>
      <c r="AE42" s="211">
        <f t="shared" si="36"/>
        <v>10.730311765783153</v>
      </c>
      <c r="AF42" s="211">
        <f t="shared" si="36"/>
        <v>10.730311765783153</v>
      </c>
      <c r="AG42" s="211">
        <f t="shared" si="36"/>
        <v>10.730311765783153</v>
      </c>
      <c r="AH42" s="211">
        <f t="shared" si="36"/>
        <v>10.730311765783153</v>
      </c>
      <c r="AI42" s="211">
        <f t="shared" si="36"/>
        <v>10.730311765783153</v>
      </c>
      <c r="AJ42" s="211">
        <f t="shared" si="36"/>
        <v>10.730311765783153</v>
      </c>
      <c r="AK42" s="211">
        <f t="shared" si="36"/>
        <v>10.730311765783153</v>
      </c>
      <c r="AL42" s="211">
        <f t="shared" ref="AL42:BQ42" si="37">IF(AL$22&lt;=$E$24,IF(AL$22&lt;=$D$24,IF(AL$22&lt;=$C$24,IF(AL$22&lt;=$B$24,$B108,($C25-$B25)/($C$24-$B$24)),($D25-$C25)/($D$24-$C$24)),($E25-$D25)/($E$24-$D$24)),$F108)</f>
        <v>10.730311765783153</v>
      </c>
      <c r="AM42" s="211">
        <f t="shared" si="37"/>
        <v>10.730311765783153</v>
      </c>
      <c r="AN42" s="211">
        <f t="shared" si="37"/>
        <v>10.730311765783153</v>
      </c>
      <c r="AO42" s="211">
        <f t="shared" si="37"/>
        <v>10.730311765783153</v>
      </c>
      <c r="AP42" s="211">
        <f t="shared" si="37"/>
        <v>10.730311765783153</v>
      </c>
      <c r="AQ42" s="211">
        <f t="shared" si="37"/>
        <v>10.730311765783153</v>
      </c>
      <c r="AR42" s="211">
        <f t="shared" si="37"/>
        <v>10.730311765783153</v>
      </c>
      <c r="AS42" s="211">
        <f t="shared" si="37"/>
        <v>10.730311765783153</v>
      </c>
      <c r="AT42" s="211">
        <f t="shared" si="37"/>
        <v>10.730311765783153</v>
      </c>
      <c r="AU42" s="211">
        <f t="shared" si="37"/>
        <v>10.730311765783153</v>
      </c>
      <c r="AV42" s="211">
        <f t="shared" si="37"/>
        <v>10.730311765783153</v>
      </c>
      <c r="AW42" s="211">
        <f t="shared" si="37"/>
        <v>-9.1094958280201013</v>
      </c>
      <c r="AX42" s="211">
        <f t="shared" si="37"/>
        <v>-9.1094958280201013</v>
      </c>
      <c r="AY42" s="211">
        <f t="shared" si="37"/>
        <v>-9.1094958280201013</v>
      </c>
      <c r="AZ42" s="211">
        <f t="shared" si="37"/>
        <v>-9.1094958280201013</v>
      </c>
      <c r="BA42" s="211">
        <f t="shared" si="37"/>
        <v>-9.1094958280201013</v>
      </c>
      <c r="BB42" s="211">
        <f t="shared" si="37"/>
        <v>-9.1094958280201013</v>
      </c>
      <c r="BC42" s="211">
        <f t="shared" si="37"/>
        <v>-9.1094958280201013</v>
      </c>
      <c r="BD42" s="211">
        <f t="shared" si="37"/>
        <v>-9.1094958280201013</v>
      </c>
      <c r="BE42" s="211">
        <f t="shared" si="37"/>
        <v>-9.1094958280201013</v>
      </c>
      <c r="BF42" s="211">
        <f t="shared" si="37"/>
        <v>-9.1094958280201013</v>
      </c>
      <c r="BG42" s="211">
        <f t="shared" si="37"/>
        <v>-9.1094958280201013</v>
      </c>
      <c r="BH42" s="211">
        <f t="shared" si="37"/>
        <v>-9.1094958280201013</v>
      </c>
      <c r="BI42" s="211">
        <f t="shared" si="37"/>
        <v>-9.1094958280201013</v>
      </c>
      <c r="BJ42" s="211">
        <f t="shared" si="37"/>
        <v>-9.1094958280201013</v>
      </c>
      <c r="BK42" s="211">
        <f t="shared" si="37"/>
        <v>-9.1094958280201013</v>
      </c>
      <c r="BL42" s="211">
        <f t="shared" si="37"/>
        <v>-9.1094958280201013</v>
      </c>
      <c r="BM42" s="211">
        <f t="shared" si="37"/>
        <v>-9.1094958280201013</v>
      </c>
      <c r="BN42" s="211">
        <f t="shared" si="37"/>
        <v>-9.1094958280201013</v>
      </c>
      <c r="BO42" s="211">
        <f t="shared" si="37"/>
        <v>-9.1094958280201013</v>
      </c>
      <c r="BP42" s="211">
        <f t="shared" si="37"/>
        <v>-9.1094958280201013</v>
      </c>
      <c r="BQ42" s="211">
        <f t="shared" si="37"/>
        <v>-9.1094958280201013</v>
      </c>
      <c r="BR42" s="211">
        <f t="shared" ref="BR42:DA42" si="38">IF(BR$22&lt;=$E$24,IF(BR$22&lt;=$D$24,IF(BR$22&lt;=$C$24,IF(BR$22&lt;=$B$24,$B108,($C25-$B25)/($C$24-$B$24)),($D25-$C25)/($D$24-$C$24)),($E25-$D25)/($E$24-$D$24)),$F108)</f>
        <v>-9.1094958280201013</v>
      </c>
      <c r="BS42" s="211">
        <f t="shared" si="38"/>
        <v>-9.1094958280201013</v>
      </c>
      <c r="BT42" s="211">
        <f t="shared" si="38"/>
        <v>-9.1094958280201013</v>
      </c>
      <c r="BU42" s="211">
        <f t="shared" si="38"/>
        <v>-9.1094958280201013</v>
      </c>
      <c r="BV42" s="211">
        <f t="shared" si="38"/>
        <v>-9.1094958280201013</v>
      </c>
      <c r="BW42" s="211">
        <f t="shared" si="38"/>
        <v>-9.1094958280201013</v>
      </c>
      <c r="BX42" s="211">
        <f t="shared" si="38"/>
        <v>-9.1094958280201013</v>
      </c>
      <c r="BY42" s="211">
        <f t="shared" si="38"/>
        <v>-9.1094958280201013</v>
      </c>
      <c r="BZ42" s="211">
        <f t="shared" si="38"/>
        <v>-9.1094958280201013</v>
      </c>
      <c r="CA42" s="211">
        <f t="shared" si="38"/>
        <v>-9.1094958280201013</v>
      </c>
      <c r="CB42" s="211">
        <f t="shared" si="38"/>
        <v>-9.1094958280201013</v>
      </c>
      <c r="CC42" s="211">
        <f t="shared" si="38"/>
        <v>-9.1094958280201013</v>
      </c>
      <c r="CD42" s="211">
        <f t="shared" si="38"/>
        <v>-9.1094958280201013</v>
      </c>
      <c r="CE42" s="211">
        <f t="shared" si="38"/>
        <v>-9.1094958280201013</v>
      </c>
      <c r="CF42" s="211">
        <f t="shared" si="38"/>
        <v>-9.1094958280201013</v>
      </c>
      <c r="CG42" s="211">
        <f t="shared" si="38"/>
        <v>-9.1094958280201013</v>
      </c>
      <c r="CH42" s="211">
        <f t="shared" si="38"/>
        <v>-9.1094958280201013</v>
      </c>
      <c r="CI42" s="211">
        <f t="shared" si="38"/>
        <v>-9.1094958280201013</v>
      </c>
      <c r="CJ42" s="211">
        <f t="shared" si="38"/>
        <v>-9.1094958280201013</v>
      </c>
      <c r="CK42" s="211">
        <f t="shared" si="38"/>
        <v>127.54714596435558</v>
      </c>
      <c r="CL42" s="211">
        <f t="shared" si="38"/>
        <v>127.54714596435558</v>
      </c>
      <c r="CM42" s="211">
        <f t="shared" si="38"/>
        <v>127.54714596435558</v>
      </c>
      <c r="CN42" s="211">
        <f t="shared" si="38"/>
        <v>127.54714596435558</v>
      </c>
      <c r="CO42" s="211">
        <f t="shared" si="38"/>
        <v>127.54714596435558</v>
      </c>
      <c r="CP42" s="211">
        <f t="shared" si="38"/>
        <v>127.54714596435558</v>
      </c>
      <c r="CQ42" s="211">
        <f t="shared" si="38"/>
        <v>127.54714596435558</v>
      </c>
      <c r="CR42" s="211">
        <f t="shared" si="38"/>
        <v>127.54714596435558</v>
      </c>
      <c r="CS42" s="211">
        <f t="shared" si="38"/>
        <v>127.54714596435558</v>
      </c>
      <c r="CT42" s="211">
        <f t="shared" si="38"/>
        <v>127.54714596435558</v>
      </c>
      <c r="CU42" s="211">
        <f t="shared" si="38"/>
        <v>127.54714596435558</v>
      </c>
      <c r="CV42" s="211">
        <f t="shared" si="38"/>
        <v>127.54714596435558</v>
      </c>
      <c r="CW42" s="211">
        <f t="shared" si="38"/>
        <v>127.54714596435558</v>
      </c>
      <c r="CX42" s="211">
        <f t="shared" si="38"/>
        <v>127.54714596435558</v>
      </c>
      <c r="CY42" s="211">
        <f t="shared" si="38"/>
        <v>127.54714596435558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27.163265306122451</v>
      </c>
      <c r="O43" s="211">
        <f t="shared" si="39"/>
        <v>27.163265306122451</v>
      </c>
      <c r="P43" s="211">
        <f t="shared" si="39"/>
        <v>27.163265306122451</v>
      </c>
      <c r="Q43" s="211">
        <f t="shared" si="39"/>
        <v>27.163265306122451</v>
      </c>
      <c r="R43" s="211">
        <f t="shared" si="39"/>
        <v>27.163265306122451</v>
      </c>
      <c r="S43" s="211">
        <f t="shared" si="39"/>
        <v>27.163265306122451</v>
      </c>
      <c r="T43" s="211">
        <f t="shared" si="39"/>
        <v>27.163265306122451</v>
      </c>
      <c r="U43" s="211">
        <f t="shared" si="39"/>
        <v>27.163265306122451</v>
      </c>
      <c r="V43" s="211">
        <f t="shared" si="39"/>
        <v>27.163265306122451</v>
      </c>
      <c r="W43" s="211">
        <f t="shared" si="39"/>
        <v>27.163265306122451</v>
      </c>
      <c r="X43" s="211">
        <f t="shared" si="39"/>
        <v>27.163265306122451</v>
      </c>
      <c r="Y43" s="211">
        <f t="shared" si="39"/>
        <v>27.163265306122451</v>
      </c>
      <c r="Z43" s="211">
        <f t="shared" si="39"/>
        <v>27.163265306122451</v>
      </c>
      <c r="AA43" s="211">
        <f t="shared" si="39"/>
        <v>27.163265306122451</v>
      </c>
      <c r="AB43" s="211">
        <f t="shared" si="39"/>
        <v>27.163265306122451</v>
      </c>
      <c r="AC43" s="211">
        <f t="shared" si="39"/>
        <v>27.163265306122451</v>
      </c>
      <c r="AD43" s="211">
        <f t="shared" si="39"/>
        <v>27.163265306122451</v>
      </c>
      <c r="AE43" s="211">
        <f t="shared" si="39"/>
        <v>27.163265306122451</v>
      </c>
      <c r="AF43" s="211">
        <f t="shared" si="39"/>
        <v>27.163265306122451</v>
      </c>
      <c r="AG43" s="211">
        <f t="shared" si="39"/>
        <v>27.163265306122451</v>
      </c>
      <c r="AH43" s="211">
        <f t="shared" si="39"/>
        <v>27.163265306122451</v>
      </c>
      <c r="AI43" s="211">
        <f t="shared" si="39"/>
        <v>27.163265306122451</v>
      </c>
      <c r="AJ43" s="211">
        <f t="shared" si="39"/>
        <v>27.163265306122451</v>
      </c>
      <c r="AK43" s="211">
        <f t="shared" si="39"/>
        <v>27.163265306122451</v>
      </c>
      <c r="AL43" s="211">
        <f t="shared" ref="AL43:BQ43" si="40">IF(AL$22&lt;=$E$24,IF(AL$22&lt;=$D$24,IF(AL$22&lt;=$C$24,IF(AL$22&lt;=$B$24,$B109,($C26-$B26)/($C$24-$B$24)),($D26-$C26)/($D$24-$C$24)),($E26-$D26)/($E$24-$D$24)),$F109)</f>
        <v>27.163265306122451</v>
      </c>
      <c r="AM43" s="211">
        <f t="shared" si="40"/>
        <v>27.163265306122451</v>
      </c>
      <c r="AN43" s="211">
        <f t="shared" si="40"/>
        <v>27.163265306122451</v>
      </c>
      <c r="AO43" s="211">
        <f t="shared" si="40"/>
        <v>27.163265306122451</v>
      </c>
      <c r="AP43" s="211">
        <f t="shared" si="40"/>
        <v>27.163265306122451</v>
      </c>
      <c r="AQ43" s="211">
        <f t="shared" si="40"/>
        <v>27.163265306122451</v>
      </c>
      <c r="AR43" s="211">
        <f t="shared" si="40"/>
        <v>27.163265306122451</v>
      </c>
      <c r="AS43" s="211">
        <f t="shared" si="40"/>
        <v>27.163265306122451</v>
      </c>
      <c r="AT43" s="211">
        <f t="shared" si="40"/>
        <v>27.163265306122451</v>
      </c>
      <c r="AU43" s="211">
        <f t="shared" si="40"/>
        <v>27.163265306122451</v>
      </c>
      <c r="AV43" s="211">
        <f t="shared" si="40"/>
        <v>27.163265306122451</v>
      </c>
      <c r="AW43" s="211">
        <f t="shared" si="40"/>
        <v>146.23214285714289</v>
      </c>
      <c r="AX43" s="211">
        <f t="shared" si="40"/>
        <v>146.23214285714289</v>
      </c>
      <c r="AY43" s="211">
        <f t="shared" si="40"/>
        <v>146.23214285714289</v>
      </c>
      <c r="AZ43" s="211">
        <f t="shared" si="40"/>
        <v>146.23214285714289</v>
      </c>
      <c r="BA43" s="211">
        <f t="shared" si="40"/>
        <v>146.23214285714289</v>
      </c>
      <c r="BB43" s="211">
        <f t="shared" si="40"/>
        <v>146.23214285714289</v>
      </c>
      <c r="BC43" s="211">
        <f t="shared" si="40"/>
        <v>146.23214285714289</v>
      </c>
      <c r="BD43" s="211">
        <f t="shared" si="40"/>
        <v>146.23214285714289</v>
      </c>
      <c r="BE43" s="211">
        <f t="shared" si="40"/>
        <v>146.23214285714289</v>
      </c>
      <c r="BF43" s="211">
        <f t="shared" si="40"/>
        <v>146.23214285714289</v>
      </c>
      <c r="BG43" s="211">
        <f t="shared" si="40"/>
        <v>146.23214285714289</v>
      </c>
      <c r="BH43" s="211">
        <f t="shared" si="40"/>
        <v>146.23214285714289</v>
      </c>
      <c r="BI43" s="211">
        <f t="shared" si="40"/>
        <v>146.23214285714289</v>
      </c>
      <c r="BJ43" s="211">
        <f t="shared" si="40"/>
        <v>146.23214285714289</v>
      </c>
      <c r="BK43" s="211">
        <f t="shared" si="40"/>
        <v>146.23214285714289</v>
      </c>
      <c r="BL43" s="211">
        <f t="shared" si="40"/>
        <v>146.23214285714289</v>
      </c>
      <c r="BM43" s="211">
        <f t="shared" si="40"/>
        <v>146.23214285714289</v>
      </c>
      <c r="BN43" s="211">
        <f t="shared" si="40"/>
        <v>146.23214285714289</v>
      </c>
      <c r="BO43" s="211">
        <f t="shared" si="40"/>
        <v>146.23214285714289</v>
      </c>
      <c r="BP43" s="211">
        <f t="shared" si="40"/>
        <v>146.23214285714289</v>
      </c>
      <c r="BQ43" s="211">
        <f t="shared" si="40"/>
        <v>146.23214285714289</v>
      </c>
      <c r="BR43" s="211">
        <f t="shared" ref="BR43:DA43" si="41">IF(BR$22&lt;=$E$24,IF(BR$22&lt;=$D$24,IF(BR$22&lt;=$C$24,IF(BR$22&lt;=$B$24,$B109,($C26-$B26)/($C$24-$B$24)),($D26-$C26)/($D$24-$C$24)),($E26-$D26)/($E$24-$D$24)),$F109)</f>
        <v>146.23214285714289</v>
      </c>
      <c r="BS43" s="211">
        <f t="shared" si="41"/>
        <v>146.23214285714289</v>
      </c>
      <c r="BT43" s="211">
        <f t="shared" si="41"/>
        <v>146.23214285714289</v>
      </c>
      <c r="BU43" s="211">
        <f t="shared" si="41"/>
        <v>146.23214285714289</v>
      </c>
      <c r="BV43" s="211">
        <f t="shared" si="41"/>
        <v>146.23214285714289</v>
      </c>
      <c r="BW43" s="211">
        <f t="shared" si="41"/>
        <v>146.23214285714289</v>
      </c>
      <c r="BX43" s="211">
        <f t="shared" si="41"/>
        <v>146.23214285714289</v>
      </c>
      <c r="BY43" s="211">
        <f t="shared" si="41"/>
        <v>146.23214285714289</v>
      </c>
      <c r="BZ43" s="211">
        <f t="shared" si="41"/>
        <v>146.23214285714289</v>
      </c>
      <c r="CA43" s="211">
        <f t="shared" si="41"/>
        <v>146.23214285714289</v>
      </c>
      <c r="CB43" s="211">
        <f t="shared" si="41"/>
        <v>146.23214285714289</v>
      </c>
      <c r="CC43" s="211">
        <f t="shared" si="41"/>
        <v>146.23214285714289</v>
      </c>
      <c r="CD43" s="211">
        <f t="shared" si="41"/>
        <v>146.23214285714289</v>
      </c>
      <c r="CE43" s="211">
        <f t="shared" si="41"/>
        <v>146.23214285714289</v>
      </c>
      <c r="CF43" s="211">
        <f t="shared" si="41"/>
        <v>146.23214285714289</v>
      </c>
      <c r="CG43" s="211">
        <f t="shared" si="41"/>
        <v>146.23214285714289</v>
      </c>
      <c r="CH43" s="211">
        <f t="shared" si="41"/>
        <v>146.23214285714289</v>
      </c>
      <c r="CI43" s="211">
        <f t="shared" si="41"/>
        <v>146.23214285714289</v>
      </c>
      <c r="CJ43" s="211">
        <f t="shared" si="41"/>
        <v>146.23214285714289</v>
      </c>
      <c r="CK43" s="211">
        <f t="shared" si="41"/>
        <v>1748.1142857142854</v>
      </c>
      <c r="CL43" s="211">
        <f t="shared" si="41"/>
        <v>1748.1142857142854</v>
      </c>
      <c r="CM43" s="211">
        <f t="shared" si="41"/>
        <v>1748.1142857142854</v>
      </c>
      <c r="CN43" s="211">
        <f t="shared" si="41"/>
        <v>1748.1142857142854</v>
      </c>
      <c r="CO43" s="211">
        <f t="shared" si="41"/>
        <v>1748.1142857142854</v>
      </c>
      <c r="CP43" s="211">
        <f t="shared" si="41"/>
        <v>1748.1142857142854</v>
      </c>
      <c r="CQ43" s="211">
        <f t="shared" si="41"/>
        <v>1748.1142857142854</v>
      </c>
      <c r="CR43" s="211">
        <f t="shared" si="41"/>
        <v>1748.1142857142854</v>
      </c>
      <c r="CS43" s="211">
        <f t="shared" si="41"/>
        <v>1748.1142857142854</v>
      </c>
      <c r="CT43" s="211">
        <f t="shared" si="41"/>
        <v>1748.1142857142854</v>
      </c>
      <c r="CU43" s="211">
        <f t="shared" si="41"/>
        <v>1748.1142857142854</v>
      </c>
      <c r="CV43" s="211">
        <f t="shared" si="41"/>
        <v>1748.1142857142854</v>
      </c>
      <c r="CW43" s="211">
        <f t="shared" si="41"/>
        <v>1748.1142857142854</v>
      </c>
      <c r="CX43" s="211">
        <f t="shared" si="41"/>
        <v>1748.1142857142854</v>
      </c>
      <c r="CY43" s="211">
        <f t="shared" si="41"/>
        <v>1748.1142857142854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12.63062140339526</v>
      </c>
      <c r="O44" s="211">
        <f t="shared" si="42"/>
        <v>12.63062140339526</v>
      </c>
      <c r="P44" s="211">
        <f t="shared" si="42"/>
        <v>12.63062140339526</v>
      </c>
      <c r="Q44" s="211">
        <f t="shared" si="42"/>
        <v>12.63062140339526</v>
      </c>
      <c r="R44" s="211">
        <f t="shared" si="42"/>
        <v>12.63062140339526</v>
      </c>
      <c r="S44" s="211">
        <f t="shared" si="42"/>
        <v>12.63062140339526</v>
      </c>
      <c r="T44" s="211">
        <f t="shared" si="42"/>
        <v>12.63062140339526</v>
      </c>
      <c r="U44" s="211">
        <f t="shared" si="42"/>
        <v>12.63062140339526</v>
      </c>
      <c r="V44" s="211">
        <f t="shared" si="42"/>
        <v>12.63062140339526</v>
      </c>
      <c r="W44" s="211">
        <f t="shared" si="42"/>
        <v>12.63062140339526</v>
      </c>
      <c r="X44" s="211">
        <f t="shared" si="42"/>
        <v>12.63062140339526</v>
      </c>
      <c r="Y44" s="211">
        <f t="shared" si="42"/>
        <v>12.63062140339526</v>
      </c>
      <c r="Z44" s="211">
        <f t="shared" si="42"/>
        <v>12.63062140339526</v>
      </c>
      <c r="AA44" s="211">
        <f t="shared" si="42"/>
        <v>12.63062140339526</v>
      </c>
      <c r="AB44" s="211">
        <f t="shared" si="42"/>
        <v>12.63062140339526</v>
      </c>
      <c r="AC44" s="211">
        <f t="shared" si="42"/>
        <v>12.63062140339526</v>
      </c>
      <c r="AD44" s="211">
        <f t="shared" si="42"/>
        <v>12.63062140339526</v>
      </c>
      <c r="AE44" s="211">
        <f t="shared" si="42"/>
        <v>12.63062140339526</v>
      </c>
      <c r="AF44" s="211">
        <f t="shared" si="42"/>
        <v>12.63062140339526</v>
      </c>
      <c r="AG44" s="211">
        <f t="shared" si="42"/>
        <v>12.63062140339526</v>
      </c>
      <c r="AH44" s="211">
        <f t="shared" si="42"/>
        <v>12.63062140339526</v>
      </c>
      <c r="AI44" s="211">
        <f t="shared" si="42"/>
        <v>12.63062140339526</v>
      </c>
      <c r="AJ44" s="211">
        <f t="shared" si="42"/>
        <v>12.63062140339526</v>
      </c>
      <c r="AK44" s="211">
        <f t="shared" si="42"/>
        <v>12.63062140339526</v>
      </c>
      <c r="AL44" s="211">
        <f t="shared" ref="AL44:BQ44" si="43">IF(AL$22&lt;=$E$24,IF(AL$22&lt;=$D$24,IF(AL$22&lt;=$C$24,IF(AL$22&lt;=$B$24,$B110,($C27-$B27)/($C$24-$B$24)),($D27-$C27)/($D$24-$C$24)),($E27-$D27)/($E$24-$D$24)),$F110)</f>
        <v>12.63062140339526</v>
      </c>
      <c r="AM44" s="211">
        <f t="shared" si="43"/>
        <v>12.63062140339526</v>
      </c>
      <c r="AN44" s="211">
        <f t="shared" si="43"/>
        <v>12.63062140339526</v>
      </c>
      <c r="AO44" s="211">
        <f t="shared" si="43"/>
        <v>12.63062140339526</v>
      </c>
      <c r="AP44" s="211">
        <f t="shared" si="43"/>
        <v>12.63062140339526</v>
      </c>
      <c r="AQ44" s="211">
        <f t="shared" si="43"/>
        <v>12.63062140339526</v>
      </c>
      <c r="AR44" s="211">
        <f t="shared" si="43"/>
        <v>12.63062140339526</v>
      </c>
      <c r="AS44" s="211">
        <f t="shared" si="43"/>
        <v>12.63062140339526</v>
      </c>
      <c r="AT44" s="211">
        <f t="shared" si="43"/>
        <v>12.63062140339526</v>
      </c>
      <c r="AU44" s="211">
        <f t="shared" si="43"/>
        <v>12.63062140339526</v>
      </c>
      <c r="AV44" s="211">
        <f t="shared" si="43"/>
        <v>12.63062140339526</v>
      </c>
      <c r="AW44" s="211">
        <f t="shared" si="43"/>
        <v>26.987134873054249</v>
      </c>
      <c r="AX44" s="211">
        <f t="shared" si="43"/>
        <v>26.987134873054249</v>
      </c>
      <c r="AY44" s="211">
        <f t="shared" si="43"/>
        <v>26.987134873054249</v>
      </c>
      <c r="AZ44" s="211">
        <f t="shared" si="43"/>
        <v>26.987134873054249</v>
      </c>
      <c r="BA44" s="211">
        <f t="shared" si="43"/>
        <v>26.987134873054249</v>
      </c>
      <c r="BB44" s="211">
        <f t="shared" si="43"/>
        <v>26.987134873054249</v>
      </c>
      <c r="BC44" s="211">
        <f t="shared" si="43"/>
        <v>26.987134873054249</v>
      </c>
      <c r="BD44" s="211">
        <f t="shared" si="43"/>
        <v>26.987134873054249</v>
      </c>
      <c r="BE44" s="211">
        <f t="shared" si="43"/>
        <v>26.987134873054249</v>
      </c>
      <c r="BF44" s="211">
        <f t="shared" si="43"/>
        <v>26.987134873054249</v>
      </c>
      <c r="BG44" s="211">
        <f t="shared" si="43"/>
        <v>26.987134873054249</v>
      </c>
      <c r="BH44" s="211">
        <f t="shared" si="43"/>
        <v>26.987134873054249</v>
      </c>
      <c r="BI44" s="211">
        <f t="shared" si="43"/>
        <v>26.987134873054249</v>
      </c>
      <c r="BJ44" s="211">
        <f t="shared" si="43"/>
        <v>26.987134873054249</v>
      </c>
      <c r="BK44" s="211">
        <f t="shared" si="43"/>
        <v>26.987134873054249</v>
      </c>
      <c r="BL44" s="211">
        <f t="shared" si="43"/>
        <v>26.987134873054249</v>
      </c>
      <c r="BM44" s="211">
        <f t="shared" si="43"/>
        <v>26.987134873054249</v>
      </c>
      <c r="BN44" s="211">
        <f t="shared" si="43"/>
        <v>26.987134873054249</v>
      </c>
      <c r="BO44" s="211">
        <f t="shared" si="43"/>
        <v>26.987134873054249</v>
      </c>
      <c r="BP44" s="211">
        <f t="shared" si="43"/>
        <v>26.987134873054249</v>
      </c>
      <c r="BQ44" s="211">
        <f t="shared" si="43"/>
        <v>26.987134873054249</v>
      </c>
      <c r="BR44" s="211">
        <f t="shared" ref="BR44:DA44" si="44">IF(BR$22&lt;=$E$24,IF(BR$22&lt;=$D$24,IF(BR$22&lt;=$C$24,IF(BR$22&lt;=$B$24,$B110,($C27-$B27)/($C$24-$B$24)),($D27-$C27)/($D$24-$C$24)),($E27-$D27)/($E$24-$D$24)),$F110)</f>
        <v>26.987134873054249</v>
      </c>
      <c r="BS44" s="211">
        <f t="shared" si="44"/>
        <v>26.987134873054249</v>
      </c>
      <c r="BT44" s="211">
        <f t="shared" si="44"/>
        <v>26.987134873054249</v>
      </c>
      <c r="BU44" s="211">
        <f t="shared" si="44"/>
        <v>26.987134873054249</v>
      </c>
      <c r="BV44" s="211">
        <f t="shared" si="44"/>
        <v>26.987134873054249</v>
      </c>
      <c r="BW44" s="211">
        <f t="shared" si="44"/>
        <v>26.987134873054249</v>
      </c>
      <c r="BX44" s="211">
        <f t="shared" si="44"/>
        <v>26.987134873054249</v>
      </c>
      <c r="BY44" s="211">
        <f t="shared" si="44"/>
        <v>26.987134873054249</v>
      </c>
      <c r="BZ44" s="211">
        <f t="shared" si="44"/>
        <v>26.987134873054249</v>
      </c>
      <c r="CA44" s="211">
        <f t="shared" si="44"/>
        <v>26.987134873054249</v>
      </c>
      <c r="CB44" s="211">
        <f t="shared" si="44"/>
        <v>26.987134873054249</v>
      </c>
      <c r="CC44" s="211">
        <f t="shared" si="44"/>
        <v>26.987134873054249</v>
      </c>
      <c r="CD44" s="211">
        <f t="shared" si="44"/>
        <v>26.987134873054249</v>
      </c>
      <c r="CE44" s="211">
        <f t="shared" si="44"/>
        <v>26.987134873054249</v>
      </c>
      <c r="CF44" s="211">
        <f t="shared" si="44"/>
        <v>26.987134873054249</v>
      </c>
      <c r="CG44" s="211">
        <f t="shared" si="44"/>
        <v>26.987134873054249</v>
      </c>
      <c r="CH44" s="211">
        <f t="shared" si="44"/>
        <v>26.987134873054249</v>
      </c>
      <c r="CI44" s="211">
        <f t="shared" si="44"/>
        <v>26.987134873054249</v>
      </c>
      <c r="CJ44" s="211">
        <f t="shared" si="44"/>
        <v>26.987134873054249</v>
      </c>
      <c r="CK44" s="211">
        <f t="shared" si="44"/>
        <v>-5.3887838536671548</v>
      </c>
      <c r="CL44" s="211">
        <f t="shared" si="44"/>
        <v>-5.3887838536671548</v>
      </c>
      <c r="CM44" s="211">
        <f t="shared" si="44"/>
        <v>-5.3887838536671548</v>
      </c>
      <c r="CN44" s="211">
        <f t="shared" si="44"/>
        <v>-5.3887838536671548</v>
      </c>
      <c r="CO44" s="211">
        <f t="shared" si="44"/>
        <v>-5.3887838536671548</v>
      </c>
      <c r="CP44" s="211">
        <f t="shared" si="44"/>
        <v>-5.3887838536671548</v>
      </c>
      <c r="CQ44" s="211">
        <f t="shared" si="44"/>
        <v>-5.3887838536671548</v>
      </c>
      <c r="CR44" s="211">
        <f t="shared" si="44"/>
        <v>-5.3887838536671548</v>
      </c>
      <c r="CS44" s="211">
        <f t="shared" si="44"/>
        <v>-5.3887838536671548</v>
      </c>
      <c r="CT44" s="211">
        <f t="shared" si="44"/>
        <v>-5.3887838536671548</v>
      </c>
      <c r="CU44" s="211">
        <f t="shared" si="44"/>
        <v>-5.3887838536671548</v>
      </c>
      <c r="CV44" s="211">
        <f t="shared" si="44"/>
        <v>-5.3887838536671548</v>
      </c>
      <c r="CW44" s="211">
        <f t="shared" si="44"/>
        <v>-5.3887838536671548</v>
      </c>
      <c r="CX44" s="211">
        <f t="shared" si="44"/>
        <v>-5.3887838536671548</v>
      </c>
      <c r="CY44" s="211">
        <f t="shared" si="44"/>
        <v>-5.3887838536671548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114.12653061224491</v>
      </c>
      <c r="O46" s="211">
        <f t="shared" si="48"/>
        <v>114.12653061224491</v>
      </c>
      <c r="P46" s="211">
        <f t="shared" si="48"/>
        <v>114.12653061224491</v>
      </c>
      <c r="Q46" s="211">
        <f t="shared" si="48"/>
        <v>114.12653061224491</v>
      </c>
      <c r="R46" s="211">
        <f t="shared" si="48"/>
        <v>114.12653061224491</v>
      </c>
      <c r="S46" s="211">
        <f t="shared" si="48"/>
        <v>114.12653061224491</v>
      </c>
      <c r="T46" s="211">
        <f t="shared" si="48"/>
        <v>114.12653061224491</v>
      </c>
      <c r="U46" s="211">
        <f t="shared" si="48"/>
        <v>114.12653061224491</v>
      </c>
      <c r="V46" s="211">
        <f t="shared" si="48"/>
        <v>114.12653061224491</v>
      </c>
      <c r="W46" s="211">
        <f t="shared" si="48"/>
        <v>114.12653061224491</v>
      </c>
      <c r="X46" s="211">
        <f t="shared" si="48"/>
        <v>114.12653061224491</v>
      </c>
      <c r="Y46" s="211">
        <f t="shared" si="48"/>
        <v>114.12653061224491</v>
      </c>
      <c r="Z46" s="211">
        <f t="shared" si="48"/>
        <v>114.12653061224491</v>
      </c>
      <c r="AA46" s="211">
        <f t="shared" si="48"/>
        <v>114.12653061224491</v>
      </c>
      <c r="AB46" s="211">
        <f t="shared" si="48"/>
        <v>114.12653061224491</v>
      </c>
      <c r="AC46" s="211">
        <f t="shared" si="48"/>
        <v>114.12653061224491</v>
      </c>
      <c r="AD46" s="211">
        <f t="shared" si="48"/>
        <v>114.12653061224491</v>
      </c>
      <c r="AE46" s="211">
        <f t="shared" si="48"/>
        <v>114.12653061224491</v>
      </c>
      <c r="AF46" s="211">
        <f t="shared" si="48"/>
        <v>114.12653061224491</v>
      </c>
      <c r="AG46" s="211">
        <f t="shared" si="48"/>
        <v>114.12653061224491</v>
      </c>
      <c r="AH46" s="211">
        <f t="shared" si="48"/>
        <v>114.12653061224491</v>
      </c>
      <c r="AI46" s="211">
        <f t="shared" si="48"/>
        <v>114.12653061224491</v>
      </c>
      <c r="AJ46" s="211">
        <f t="shared" si="48"/>
        <v>114.12653061224491</v>
      </c>
      <c r="AK46" s="211">
        <f t="shared" si="48"/>
        <v>114.12653061224491</v>
      </c>
      <c r="AL46" s="211">
        <f t="shared" ref="AL46:BQ46" si="49">IF(AL$22&lt;=$E$24,IF(AL$22&lt;=$D$24,IF(AL$22&lt;=$C$24,IF(AL$22&lt;=$B$24,$B112,($C29-$B29)/($C$24-$B$24)),($D29-$C29)/($D$24-$C$24)),($E29-$D29)/($E$24-$D$24)),$F112)</f>
        <v>114.12653061224491</v>
      </c>
      <c r="AM46" s="211">
        <f t="shared" si="49"/>
        <v>114.12653061224491</v>
      </c>
      <c r="AN46" s="211">
        <f t="shared" si="49"/>
        <v>114.12653061224491</v>
      </c>
      <c r="AO46" s="211">
        <f t="shared" si="49"/>
        <v>114.12653061224491</v>
      </c>
      <c r="AP46" s="211">
        <f t="shared" si="49"/>
        <v>114.12653061224491</v>
      </c>
      <c r="AQ46" s="211">
        <f t="shared" si="49"/>
        <v>114.12653061224491</v>
      </c>
      <c r="AR46" s="211">
        <f t="shared" si="49"/>
        <v>114.12653061224491</v>
      </c>
      <c r="AS46" s="211">
        <f t="shared" si="49"/>
        <v>114.12653061224491</v>
      </c>
      <c r="AT46" s="211">
        <f t="shared" si="49"/>
        <v>114.12653061224491</v>
      </c>
      <c r="AU46" s="211">
        <f t="shared" si="49"/>
        <v>114.12653061224491</v>
      </c>
      <c r="AV46" s="211">
        <f t="shared" si="49"/>
        <v>114.12653061224491</v>
      </c>
      <c r="AW46" s="211">
        <f t="shared" si="49"/>
        <v>558.62500000000011</v>
      </c>
      <c r="AX46" s="211">
        <f t="shared" si="49"/>
        <v>558.62500000000011</v>
      </c>
      <c r="AY46" s="211">
        <f t="shared" si="49"/>
        <v>558.62500000000011</v>
      </c>
      <c r="AZ46" s="211">
        <f t="shared" si="49"/>
        <v>558.62500000000011</v>
      </c>
      <c r="BA46" s="211">
        <f t="shared" si="49"/>
        <v>558.62500000000011</v>
      </c>
      <c r="BB46" s="211">
        <f t="shared" si="49"/>
        <v>558.62500000000011</v>
      </c>
      <c r="BC46" s="211">
        <f t="shared" si="49"/>
        <v>558.62500000000011</v>
      </c>
      <c r="BD46" s="211">
        <f t="shared" si="49"/>
        <v>558.62500000000011</v>
      </c>
      <c r="BE46" s="211">
        <f t="shared" si="49"/>
        <v>558.62500000000011</v>
      </c>
      <c r="BF46" s="211">
        <f t="shared" si="49"/>
        <v>558.62500000000011</v>
      </c>
      <c r="BG46" s="211">
        <f t="shared" si="49"/>
        <v>558.62500000000011</v>
      </c>
      <c r="BH46" s="211">
        <f t="shared" si="49"/>
        <v>558.62500000000011</v>
      </c>
      <c r="BI46" s="211">
        <f t="shared" si="49"/>
        <v>558.62500000000011</v>
      </c>
      <c r="BJ46" s="211">
        <f t="shared" si="49"/>
        <v>558.62500000000011</v>
      </c>
      <c r="BK46" s="211">
        <f t="shared" si="49"/>
        <v>558.62500000000011</v>
      </c>
      <c r="BL46" s="211">
        <f t="shared" si="49"/>
        <v>558.62500000000011</v>
      </c>
      <c r="BM46" s="211">
        <f t="shared" si="49"/>
        <v>558.62500000000011</v>
      </c>
      <c r="BN46" s="211">
        <f t="shared" si="49"/>
        <v>558.62500000000011</v>
      </c>
      <c r="BO46" s="211">
        <f t="shared" si="49"/>
        <v>558.62500000000011</v>
      </c>
      <c r="BP46" s="211">
        <f t="shared" si="49"/>
        <v>558.62500000000011</v>
      </c>
      <c r="BQ46" s="211">
        <f t="shared" si="49"/>
        <v>558.62500000000011</v>
      </c>
      <c r="BR46" s="211">
        <f t="shared" ref="BR46:DA46" si="50">IF(BR$22&lt;=$E$24,IF(BR$22&lt;=$D$24,IF(BR$22&lt;=$C$24,IF(BR$22&lt;=$B$24,$B112,($C29-$B29)/($C$24-$B$24)),($D29-$C29)/($D$24-$C$24)),($E29-$D29)/($E$24-$D$24)),$F112)</f>
        <v>558.62500000000011</v>
      </c>
      <c r="BS46" s="211">
        <f t="shared" si="50"/>
        <v>558.62500000000011</v>
      </c>
      <c r="BT46" s="211">
        <f t="shared" si="50"/>
        <v>558.62500000000011</v>
      </c>
      <c r="BU46" s="211">
        <f t="shared" si="50"/>
        <v>558.62500000000011</v>
      </c>
      <c r="BV46" s="211">
        <f t="shared" si="50"/>
        <v>558.62500000000011</v>
      </c>
      <c r="BW46" s="211">
        <f t="shared" si="50"/>
        <v>558.62500000000011</v>
      </c>
      <c r="BX46" s="211">
        <f t="shared" si="50"/>
        <v>558.62500000000011</v>
      </c>
      <c r="BY46" s="211">
        <f t="shared" si="50"/>
        <v>558.62500000000011</v>
      </c>
      <c r="BZ46" s="211">
        <f t="shared" si="50"/>
        <v>558.62500000000011</v>
      </c>
      <c r="CA46" s="211">
        <f t="shared" si="50"/>
        <v>558.62500000000011</v>
      </c>
      <c r="CB46" s="211">
        <f t="shared" si="50"/>
        <v>558.62500000000011</v>
      </c>
      <c r="CC46" s="211">
        <f t="shared" si="50"/>
        <v>558.62500000000011</v>
      </c>
      <c r="CD46" s="211">
        <f t="shared" si="50"/>
        <v>558.62500000000011</v>
      </c>
      <c r="CE46" s="211">
        <f t="shared" si="50"/>
        <v>558.62500000000011</v>
      </c>
      <c r="CF46" s="211">
        <f t="shared" si="50"/>
        <v>558.62500000000011</v>
      </c>
      <c r="CG46" s="211">
        <f t="shared" si="50"/>
        <v>558.62500000000011</v>
      </c>
      <c r="CH46" s="211">
        <f t="shared" si="50"/>
        <v>558.62500000000011</v>
      </c>
      <c r="CI46" s="211">
        <f t="shared" si="50"/>
        <v>558.62500000000011</v>
      </c>
      <c r="CJ46" s="211">
        <f t="shared" si="50"/>
        <v>558.62500000000011</v>
      </c>
      <c r="CK46" s="211">
        <f t="shared" si="50"/>
        <v>8.2370370370367407</v>
      </c>
      <c r="CL46" s="211">
        <f t="shared" si="50"/>
        <v>8.2370370370367407</v>
      </c>
      <c r="CM46" s="211">
        <f t="shared" si="50"/>
        <v>8.2370370370367407</v>
      </c>
      <c r="CN46" s="211">
        <f t="shared" si="50"/>
        <v>8.2370370370367407</v>
      </c>
      <c r="CO46" s="211">
        <f t="shared" si="50"/>
        <v>8.2370370370367407</v>
      </c>
      <c r="CP46" s="211">
        <f t="shared" si="50"/>
        <v>8.2370370370367407</v>
      </c>
      <c r="CQ46" s="211">
        <f t="shared" si="50"/>
        <v>8.2370370370367407</v>
      </c>
      <c r="CR46" s="211">
        <f t="shared" si="50"/>
        <v>8.2370370370367407</v>
      </c>
      <c r="CS46" s="211">
        <f t="shared" si="50"/>
        <v>8.2370370370367407</v>
      </c>
      <c r="CT46" s="211">
        <f t="shared" si="50"/>
        <v>8.2370370370367407</v>
      </c>
      <c r="CU46" s="211">
        <f t="shared" si="50"/>
        <v>8.2370370370367407</v>
      </c>
      <c r="CV46" s="211">
        <f t="shared" si="50"/>
        <v>8.2370370370367407</v>
      </c>
      <c r="CW46" s="211">
        <f t="shared" si="50"/>
        <v>8.2370370370367407</v>
      </c>
      <c r="CX46" s="211">
        <f t="shared" si="50"/>
        <v>8.2370370370367407</v>
      </c>
      <c r="CY46" s="211">
        <f t="shared" si="50"/>
        <v>8.2370370370367407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-23.556944425146103</v>
      </c>
      <c r="O47" s="211">
        <f t="shared" si="51"/>
        <v>-23.556944425146103</v>
      </c>
      <c r="P47" s="211">
        <f t="shared" si="51"/>
        <v>-23.556944425146103</v>
      </c>
      <c r="Q47" s="211">
        <f t="shared" si="51"/>
        <v>-23.556944425146103</v>
      </c>
      <c r="R47" s="211">
        <f t="shared" si="51"/>
        <v>-23.556944425146103</v>
      </c>
      <c r="S47" s="211">
        <f t="shared" si="51"/>
        <v>-23.556944425146103</v>
      </c>
      <c r="T47" s="211">
        <f t="shared" si="51"/>
        <v>-23.556944425146103</v>
      </c>
      <c r="U47" s="211">
        <f t="shared" si="51"/>
        <v>-23.556944425146103</v>
      </c>
      <c r="V47" s="211">
        <f t="shared" si="51"/>
        <v>-23.556944425146103</v>
      </c>
      <c r="W47" s="211">
        <f t="shared" si="51"/>
        <v>-23.556944425146103</v>
      </c>
      <c r="X47" s="211">
        <f t="shared" si="51"/>
        <v>-23.556944425146103</v>
      </c>
      <c r="Y47" s="211">
        <f t="shared" si="51"/>
        <v>-23.556944425146103</v>
      </c>
      <c r="Z47" s="211">
        <f t="shared" si="51"/>
        <v>-23.556944425146103</v>
      </c>
      <c r="AA47" s="211">
        <f t="shared" si="51"/>
        <v>-23.556944425146103</v>
      </c>
      <c r="AB47" s="211">
        <f t="shared" si="51"/>
        <v>-23.556944425146103</v>
      </c>
      <c r="AC47" s="211">
        <f t="shared" si="51"/>
        <v>-23.556944425146103</v>
      </c>
      <c r="AD47" s="211">
        <f t="shared" si="51"/>
        <v>-23.556944425146103</v>
      </c>
      <c r="AE47" s="211">
        <f t="shared" si="51"/>
        <v>-23.556944425146103</v>
      </c>
      <c r="AF47" s="211">
        <f t="shared" si="51"/>
        <v>-23.556944425146103</v>
      </c>
      <c r="AG47" s="211">
        <f t="shared" si="51"/>
        <v>-23.556944425146103</v>
      </c>
      <c r="AH47" s="211">
        <f t="shared" si="51"/>
        <v>-23.556944425146103</v>
      </c>
      <c r="AI47" s="211">
        <f t="shared" si="51"/>
        <v>-23.556944425146103</v>
      </c>
      <c r="AJ47" s="211">
        <f t="shared" si="51"/>
        <v>-23.556944425146103</v>
      </c>
      <c r="AK47" s="211">
        <f t="shared" si="51"/>
        <v>-23.556944425146103</v>
      </c>
      <c r="AL47" s="211">
        <f t="shared" ref="AL47:BQ47" si="52">IF(AL$22&lt;=$E$24,IF(AL$22&lt;=$D$24,IF(AL$22&lt;=$C$24,IF(AL$22&lt;=$B$24,$B113,($C30-$B30)/($C$24-$B$24)),($D30-$C30)/($D$24-$C$24)),($E30-$D30)/($E$24-$D$24)),$F113)</f>
        <v>-23.556944425146103</v>
      </c>
      <c r="AM47" s="211">
        <f t="shared" si="52"/>
        <v>-23.556944425146103</v>
      </c>
      <c r="AN47" s="211">
        <f t="shared" si="52"/>
        <v>-23.556944425146103</v>
      </c>
      <c r="AO47" s="211">
        <f t="shared" si="52"/>
        <v>-23.556944425146103</v>
      </c>
      <c r="AP47" s="211">
        <f t="shared" si="52"/>
        <v>-23.556944425146103</v>
      </c>
      <c r="AQ47" s="211">
        <f t="shared" si="52"/>
        <v>-23.556944425146103</v>
      </c>
      <c r="AR47" s="211">
        <f t="shared" si="52"/>
        <v>-23.556944425146103</v>
      </c>
      <c r="AS47" s="211">
        <f t="shared" si="52"/>
        <v>-23.556944425146103</v>
      </c>
      <c r="AT47" s="211">
        <f t="shared" si="52"/>
        <v>-23.556944425146103</v>
      </c>
      <c r="AU47" s="211">
        <f t="shared" si="52"/>
        <v>-23.556944425146103</v>
      </c>
      <c r="AV47" s="211">
        <f t="shared" si="52"/>
        <v>-23.556944425146103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0</v>
      </c>
      <c r="BE47" s="211">
        <f t="shared" si="52"/>
        <v>0</v>
      </c>
      <c r="BF47" s="211">
        <f t="shared" si="52"/>
        <v>0</v>
      </c>
      <c r="BG47" s="211">
        <f t="shared" si="52"/>
        <v>0</v>
      </c>
      <c r="BH47" s="211">
        <f t="shared" si="52"/>
        <v>0</v>
      </c>
      <c r="BI47" s="211">
        <f t="shared" si="52"/>
        <v>0</v>
      </c>
      <c r="BJ47" s="211">
        <f t="shared" si="52"/>
        <v>0</v>
      </c>
      <c r="BK47" s="211">
        <f t="shared" si="52"/>
        <v>0</v>
      </c>
      <c r="BL47" s="211">
        <f t="shared" si="52"/>
        <v>0</v>
      </c>
      <c r="BM47" s="211">
        <f t="shared" si="52"/>
        <v>0</v>
      </c>
      <c r="BN47" s="211">
        <f t="shared" si="52"/>
        <v>0</v>
      </c>
      <c r="BO47" s="211">
        <f t="shared" si="52"/>
        <v>0</v>
      </c>
      <c r="BP47" s="211">
        <f t="shared" si="52"/>
        <v>0</v>
      </c>
      <c r="BQ47" s="211">
        <f t="shared" si="52"/>
        <v>0</v>
      </c>
      <c r="BR47" s="211">
        <f t="shared" ref="BR47:DA47" si="53">IF(BR$22&lt;=$E$24,IF(BR$22&lt;=$D$24,IF(BR$22&lt;=$C$24,IF(BR$22&lt;=$B$24,$B113,($C30-$B30)/($C$24-$B$24)),($D30-$C30)/($D$24-$C$24)),($E30-$D30)/($E$24-$D$24)),$F113)</f>
        <v>0</v>
      </c>
      <c r="BS47" s="211">
        <f t="shared" si="53"/>
        <v>0</v>
      </c>
      <c r="BT47" s="211">
        <f t="shared" si="53"/>
        <v>0</v>
      </c>
      <c r="BU47" s="211">
        <f t="shared" si="53"/>
        <v>0</v>
      </c>
      <c r="BV47" s="211">
        <f t="shared" si="53"/>
        <v>0</v>
      </c>
      <c r="BW47" s="211">
        <f t="shared" si="53"/>
        <v>0</v>
      </c>
      <c r="BX47" s="211">
        <f t="shared" si="53"/>
        <v>0</v>
      </c>
      <c r="BY47" s="211">
        <f t="shared" si="53"/>
        <v>0</v>
      </c>
      <c r="BZ47" s="211">
        <f t="shared" si="53"/>
        <v>0</v>
      </c>
      <c r="CA47" s="211">
        <f t="shared" si="53"/>
        <v>0</v>
      </c>
      <c r="CB47" s="211">
        <f t="shared" si="53"/>
        <v>0</v>
      </c>
      <c r="CC47" s="211">
        <f t="shared" si="53"/>
        <v>0</v>
      </c>
      <c r="CD47" s="211">
        <f t="shared" si="53"/>
        <v>0</v>
      </c>
      <c r="CE47" s="211">
        <f t="shared" si="53"/>
        <v>0</v>
      </c>
      <c r="CF47" s="211">
        <f t="shared" si="53"/>
        <v>0</v>
      </c>
      <c r="CG47" s="211">
        <f t="shared" si="53"/>
        <v>0</v>
      </c>
      <c r="CH47" s="211">
        <f t="shared" si="53"/>
        <v>0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0</v>
      </c>
      <c r="CX47" s="211">
        <f t="shared" si="53"/>
        <v>0</v>
      </c>
      <c r="CY47" s="211">
        <f t="shared" si="53"/>
        <v>0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-400.44897959183675</v>
      </c>
      <c r="O48" s="211">
        <f t="shared" si="54"/>
        <v>-400.44897959183675</v>
      </c>
      <c r="P48" s="211">
        <f t="shared" si="54"/>
        <v>-400.44897959183675</v>
      </c>
      <c r="Q48" s="211">
        <f t="shared" si="54"/>
        <v>-400.44897959183675</v>
      </c>
      <c r="R48" s="211">
        <f t="shared" si="54"/>
        <v>-400.44897959183675</v>
      </c>
      <c r="S48" s="211">
        <f t="shared" si="54"/>
        <v>-400.44897959183675</v>
      </c>
      <c r="T48" s="211">
        <f t="shared" si="54"/>
        <v>-400.44897959183675</v>
      </c>
      <c r="U48" s="211">
        <f t="shared" si="54"/>
        <v>-400.44897959183675</v>
      </c>
      <c r="V48" s="211">
        <f t="shared" si="54"/>
        <v>-400.44897959183675</v>
      </c>
      <c r="W48" s="211">
        <f t="shared" si="54"/>
        <v>-400.44897959183675</v>
      </c>
      <c r="X48" s="211">
        <f t="shared" si="54"/>
        <v>-400.44897959183675</v>
      </c>
      <c r="Y48" s="211">
        <f t="shared" si="54"/>
        <v>-400.44897959183675</v>
      </c>
      <c r="Z48" s="211">
        <f t="shared" si="54"/>
        <v>-400.44897959183675</v>
      </c>
      <c r="AA48" s="211">
        <f t="shared" si="54"/>
        <v>-400.44897959183675</v>
      </c>
      <c r="AB48" s="211">
        <f t="shared" si="54"/>
        <v>-400.44897959183675</v>
      </c>
      <c r="AC48" s="211">
        <f t="shared" si="54"/>
        <v>-400.44897959183675</v>
      </c>
      <c r="AD48" s="211">
        <f t="shared" si="54"/>
        <v>-400.44897959183675</v>
      </c>
      <c r="AE48" s="211">
        <f t="shared" si="54"/>
        <v>-400.44897959183675</v>
      </c>
      <c r="AF48" s="211">
        <f t="shared" si="54"/>
        <v>-400.44897959183675</v>
      </c>
      <c r="AG48" s="211">
        <f t="shared" si="54"/>
        <v>-400.44897959183675</v>
      </c>
      <c r="AH48" s="211">
        <f t="shared" si="54"/>
        <v>-400.44897959183675</v>
      </c>
      <c r="AI48" s="211">
        <f t="shared" si="54"/>
        <v>-400.44897959183675</v>
      </c>
      <c r="AJ48" s="211">
        <f t="shared" si="54"/>
        <v>-400.44897959183675</v>
      </c>
      <c r="AK48" s="211">
        <f t="shared" si="54"/>
        <v>-400.44897959183675</v>
      </c>
      <c r="AL48" s="211">
        <f t="shared" ref="AL48:BQ48" si="55">IF(AL$22&lt;=$E$24,IF(AL$22&lt;=$D$24,IF(AL$22&lt;=$C$24,IF(AL$22&lt;=$B$24,$B114,($C31-$B31)/($C$24-$B$24)),($D31-$C31)/($D$24-$C$24)),($E31-$D31)/($E$24-$D$24)),$F114)</f>
        <v>-400.44897959183675</v>
      </c>
      <c r="AM48" s="211">
        <f t="shared" si="55"/>
        <v>-400.44897959183675</v>
      </c>
      <c r="AN48" s="211">
        <f t="shared" si="55"/>
        <v>-400.44897959183675</v>
      </c>
      <c r="AO48" s="211">
        <f t="shared" si="55"/>
        <v>-400.44897959183675</v>
      </c>
      <c r="AP48" s="211">
        <f t="shared" si="55"/>
        <v>-400.44897959183675</v>
      </c>
      <c r="AQ48" s="211">
        <f t="shared" si="55"/>
        <v>-400.44897959183675</v>
      </c>
      <c r="AR48" s="211">
        <f t="shared" si="55"/>
        <v>-400.44897959183675</v>
      </c>
      <c r="AS48" s="211">
        <f t="shared" si="55"/>
        <v>-400.44897959183675</v>
      </c>
      <c r="AT48" s="211">
        <f t="shared" si="55"/>
        <v>-400.44897959183675</v>
      </c>
      <c r="AU48" s="211">
        <f t="shared" si="55"/>
        <v>-400.44897959183675</v>
      </c>
      <c r="AV48" s="211">
        <f t="shared" si="55"/>
        <v>-400.44897959183675</v>
      </c>
      <c r="AW48" s="211">
        <f t="shared" si="55"/>
        <v>-78.75</v>
      </c>
      <c r="AX48" s="211">
        <f t="shared" si="55"/>
        <v>-78.75</v>
      </c>
      <c r="AY48" s="211">
        <f t="shared" si="55"/>
        <v>-78.75</v>
      </c>
      <c r="AZ48" s="211">
        <f t="shared" si="55"/>
        <v>-78.75</v>
      </c>
      <c r="BA48" s="211">
        <f t="shared" si="55"/>
        <v>-78.75</v>
      </c>
      <c r="BB48" s="211">
        <f t="shared" si="55"/>
        <v>-78.75</v>
      </c>
      <c r="BC48" s="211">
        <f t="shared" si="55"/>
        <v>-78.75</v>
      </c>
      <c r="BD48" s="211">
        <f t="shared" si="55"/>
        <v>-78.75</v>
      </c>
      <c r="BE48" s="211">
        <f t="shared" si="55"/>
        <v>-78.75</v>
      </c>
      <c r="BF48" s="211">
        <f t="shared" si="55"/>
        <v>-78.75</v>
      </c>
      <c r="BG48" s="211">
        <f t="shared" si="55"/>
        <v>-78.75</v>
      </c>
      <c r="BH48" s="211">
        <f t="shared" si="55"/>
        <v>-78.75</v>
      </c>
      <c r="BI48" s="211">
        <f t="shared" si="55"/>
        <v>-78.75</v>
      </c>
      <c r="BJ48" s="211">
        <f t="shared" si="55"/>
        <v>-78.75</v>
      </c>
      <c r="BK48" s="211">
        <f t="shared" si="55"/>
        <v>-78.75</v>
      </c>
      <c r="BL48" s="211">
        <f t="shared" si="55"/>
        <v>-78.75</v>
      </c>
      <c r="BM48" s="211">
        <f t="shared" si="55"/>
        <v>-78.75</v>
      </c>
      <c r="BN48" s="211">
        <f t="shared" si="55"/>
        <v>-78.75</v>
      </c>
      <c r="BO48" s="211">
        <f t="shared" si="55"/>
        <v>-78.75</v>
      </c>
      <c r="BP48" s="211">
        <f t="shared" si="55"/>
        <v>-78.75</v>
      </c>
      <c r="BQ48" s="211">
        <f t="shared" si="55"/>
        <v>-78.75</v>
      </c>
      <c r="BR48" s="211">
        <f t="shared" ref="BR48:DA48" si="56">IF(BR$22&lt;=$E$24,IF(BR$22&lt;=$D$24,IF(BR$22&lt;=$C$24,IF(BR$22&lt;=$B$24,$B114,($C31-$B31)/($C$24-$B$24)),($D31-$C31)/($D$24-$C$24)),($E31-$D31)/($E$24-$D$24)),$F114)</f>
        <v>-78.75</v>
      </c>
      <c r="BS48" s="211">
        <f t="shared" si="56"/>
        <v>-78.75</v>
      </c>
      <c r="BT48" s="211">
        <f t="shared" si="56"/>
        <v>-78.75</v>
      </c>
      <c r="BU48" s="211">
        <f t="shared" si="56"/>
        <v>-78.75</v>
      </c>
      <c r="BV48" s="211">
        <f t="shared" si="56"/>
        <v>-78.75</v>
      </c>
      <c r="BW48" s="211">
        <f t="shared" si="56"/>
        <v>-78.75</v>
      </c>
      <c r="BX48" s="211">
        <f t="shared" si="56"/>
        <v>-78.75</v>
      </c>
      <c r="BY48" s="211">
        <f t="shared" si="56"/>
        <v>-78.75</v>
      </c>
      <c r="BZ48" s="211">
        <f t="shared" si="56"/>
        <v>-78.75</v>
      </c>
      <c r="CA48" s="211">
        <f t="shared" si="56"/>
        <v>-78.75</v>
      </c>
      <c r="CB48" s="211">
        <f t="shared" si="56"/>
        <v>-78.75</v>
      </c>
      <c r="CC48" s="211">
        <f t="shared" si="56"/>
        <v>-78.75</v>
      </c>
      <c r="CD48" s="211">
        <f t="shared" si="56"/>
        <v>-78.75</v>
      </c>
      <c r="CE48" s="211">
        <f t="shared" si="56"/>
        <v>-78.75</v>
      </c>
      <c r="CF48" s="211">
        <f t="shared" si="56"/>
        <v>-78.75</v>
      </c>
      <c r="CG48" s="211">
        <f t="shared" si="56"/>
        <v>-78.75</v>
      </c>
      <c r="CH48" s="211">
        <f t="shared" si="56"/>
        <v>-78.75</v>
      </c>
      <c r="CI48" s="211">
        <f t="shared" si="56"/>
        <v>-78.75</v>
      </c>
      <c r="CJ48" s="211">
        <f t="shared" si="56"/>
        <v>-78.75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2914.2857142857142</v>
      </c>
      <c r="AX49" s="211">
        <f t="shared" si="58"/>
        <v>2914.2857142857142</v>
      </c>
      <c r="AY49" s="211">
        <f t="shared" si="58"/>
        <v>2914.2857142857142</v>
      </c>
      <c r="AZ49" s="211">
        <f t="shared" si="58"/>
        <v>2914.2857142857142</v>
      </c>
      <c r="BA49" s="211">
        <f t="shared" si="58"/>
        <v>2914.2857142857142</v>
      </c>
      <c r="BB49" s="211">
        <f t="shared" si="58"/>
        <v>2914.2857142857142</v>
      </c>
      <c r="BC49" s="211">
        <f t="shared" si="58"/>
        <v>2914.2857142857142</v>
      </c>
      <c r="BD49" s="211">
        <f t="shared" si="58"/>
        <v>2914.2857142857142</v>
      </c>
      <c r="BE49" s="211">
        <f t="shared" si="58"/>
        <v>2914.2857142857142</v>
      </c>
      <c r="BF49" s="211">
        <f t="shared" si="58"/>
        <v>2914.2857142857142</v>
      </c>
      <c r="BG49" s="211">
        <f t="shared" si="58"/>
        <v>2914.2857142857142</v>
      </c>
      <c r="BH49" s="211">
        <f t="shared" si="58"/>
        <v>2914.2857142857142</v>
      </c>
      <c r="BI49" s="211">
        <f t="shared" si="58"/>
        <v>2914.2857142857142</v>
      </c>
      <c r="BJ49" s="211">
        <f t="shared" si="58"/>
        <v>2914.2857142857142</v>
      </c>
      <c r="BK49" s="211">
        <f t="shared" si="58"/>
        <v>2914.2857142857142</v>
      </c>
      <c r="BL49" s="211">
        <f t="shared" si="58"/>
        <v>2914.2857142857142</v>
      </c>
      <c r="BM49" s="211">
        <f t="shared" si="58"/>
        <v>2914.2857142857142</v>
      </c>
      <c r="BN49" s="211">
        <f t="shared" si="58"/>
        <v>2914.2857142857142</v>
      </c>
      <c r="BO49" s="211">
        <f t="shared" si="58"/>
        <v>2914.2857142857142</v>
      </c>
      <c r="BP49" s="211">
        <f t="shared" si="58"/>
        <v>2914.2857142857142</v>
      </c>
      <c r="BQ49" s="211">
        <f t="shared" si="58"/>
        <v>2914.2857142857142</v>
      </c>
      <c r="BR49" s="211">
        <f t="shared" ref="BR49:DA49" si="59">IF(BR$22&lt;=$E$24,IF(BR$22&lt;=$D$24,IF(BR$22&lt;=$C$24,IF(BR$22&lt;=$B$24,$B115,($C32-$B32)/($C$24-$B$24)),($D32-$C32)/($D$24-$C$24)),($E32-$D32)/($E$24-$D$24)),$F115)</f>
        <v>2914.2857142857142</v>
      </c>
      <c r="BS49" s="211">
        <f t="shared" si="59"/>
        <v>2914.2857142857142</v>
      </c>
      <c r="BT49" s="211">
        <f t="shared" si="59"/>
        <v>2914.2857142857142</v>
      </c>
      <c r="BU49" s="211">
        <f t="shared" si="59"/>
        <v>2914.2857142857142</v>
      </c>
      <c r="BV49" s="211">
        <f t="shared" si="59"/>
        <v>2914.2857142857142</v>
      </c>
      <c r="BW49" s="211">
        <f t="shared" si="59"/>
        <v>2914.2857142857142</v>
      </c>
      <c r="BX49" s="211">
        <f t="shared" si="59"/>
        <v>2914.2857142857142</v>
      </c>
      <c r="BY49" s="211">
        <f t="shared" si="59"/>
        <v>2914.2857142857142</v>
      </c>
      <c r="BZ49" s="211">
        <f t="shared" si="59"/>
        <v>2914.2857142857142</v>
      </c>
      <c r="CA49" s="211">
        <f t="shared" si="59"/>
        <v>2914.2857142857142</v>
      </c>
      <c r="CB49" s="211">
        <f t="shared" si="59"/>
        <v>2914.2857142857142</v>
      </c>
      <c r="CC49" s="211">
        <f t="shared" si="59"/>
        <v>2914.2857142857142</v>
      </c>
      <c r="CD49" s="211">
        <f t="shared" si="59"/>
        <v>2914.2857142857142</v>
      </c>
      <c r="CE49" s="211">
        <f t="shared" si="59"/>
        <v>2914.2857142857142</v>
      </c>
      <c r="CF49" s="211">
        <f t="shared" si="59"/>
        <v>2914.2857142857142</v>
      </c>
      <c r="CG49" s="211">
        <f t="shared" si="59"/>
        <v>2914.2857142857142</v>
      </c>
      <c r="CH49" s="211">
        <f t="shared" si="59"/>
        <v>2914.2857142857142</v>
      </c>
      <c r="CI49" s="211">
        <f t="shared" si="59"/>
        <v>2914.2857142857142</v>
      </c>
      <c r="CJ49" s="211">
        <f t="shared" si="59"/>
        <v>2914.2857142857142</v>
      </c>
      <c r="CK49" s="211">
        <f t="shared" si="59"/>
        <v>50.793650793650883</v>
      </c>
      <c r="CL49" s="211">
        <f t="shared" si="59"/>
        <v>50.793650793650883</v>
      </c>
      <c r="CM49" s="211">
        <f t="shared" si="59"/>
        <v>50.793650793650883</v>
      </c>
      <c r="CN49" s="211">
        <f t="shared" si="59"/>
        <v>50.793650793650883</v>
      </c>
      <c r="CO49" s="211">
        <f t="shared" si="59"/>
        <v>50.793650793650883</v>
      </c>
      <c r="CP49" s="211">
        <f t="shared" si="59"/>
        <v>50.793650793650883</v>
      </c>
      <c r="CQ49" s="211">
        <f t="shared" si="59"/>
        <v>50.793650793650883</v>
      </c>
      <c r="CR49" s="211">
        <f t="shared" si="59"/>
        <v>50.793650793650883</v>
      </c>
      <c r="CS49" s="211">
        <f t="shared" si="59"/>
        <v>50.793650793650883</v>
      </c>
      <c r="CT49" s="211">
        <f t="shared" si="59"/>
        <v>50.793650793650883</v>
      </c>
      <c r="CU49" s="211">
        <f t="shared" si="59"/>
        <v>50.793650793650883</v>
      </c>
      <c r="CV49" s="211">
        <f t="shared" si="59"/>
        <v>50.793650793650883</v>
      </c>
      <c r="CW49" s="211">
        <f t="shared" si="59"/>
        <v>50.793650793650883</v>
      </c>
      <c r="CX49" s="211">
        <f t="shared" si="59"/>
        <v>50.793650793650883</v>
      </c>
      <c r="CY49" s="211">
        <f t="shared" si="59"/>
        <v>50.793650793650883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-120.48979591836734</v>
      </c>
      <c r="O50" s="211">
        <f t="shared" si="60"/>
        <v>-120.48979591836734</v>
      </c>
      <c r="P50" s="211">
        <f t="shared" si="60"/>
        <v>-120.48979591836734</v>
      </c>
      <c r="Q50" s="211">
        <f t="shared" si="60"/>
        <v>-120.48979591836734</v>
      </c>
      <c r="R50" s="211">
        <f t="shared" si="60"/>
        <v>-120.48979591836734</v>
      </c>
      <c r="S50" s="211">
        <f t="shared" si="60"/>
        <v>-120.48979591836734</v>
      </c>
      <c r="T50" s="211">
        <f t="shared" si="60"/>
        <v>-120.48979591836734</v>
      </c>
      <c r="U50" s="211">
        <f t="shared" si="60"/>
        <v>-120.48979591836734</v>
      </c>
      <c r="V50" s="211">
        <f t="shared" si="60"/>
        <v>-120.48979591836734</v>
      </c>
      <c r="W50" s="211">
        <f t="shared" si="60"/>
        <v>-120.48979591836734</v>
      </c>
      <c r="X50" s="211">
        <f t="shared" si="60"/>
        <v>-120.48979591836734</v>
      </c>
      <c r="Y50" s="211">
        <f t="shared" si="60"/>
        <v>-120.48979591836734</v>
      </c>
      <c r="Z50" s="211">
        <f t="shared" si="60"/>
        <v>-120.48979591836734</v>
      </c>
      <c r="AA50" s="211">
        <f t="shared" si="60"/>
        <v>-120.48979591836734</v>
      </c>
      <c r="AB50" s="211">
        <f t="shared" si="60"/>
        <v>-120.48979591836734</v>
      </c>
      <c r="AC50" s="211">
        <f t="shared" si="60"/>
        <v>-120.48979591836734</v>
      </c>
      <c r="AD50" s="211">
        <f t="shared" si="60"/>
        <v>-120.48979591836734</v>
      </c>
      <c r="AE50" s="211">
        <f t="shared" si="60"/>
        <v>-120.48979591836734</v>
      </c>
      <c r="AF50" s="211">
        <f t="shared" si="60"/>
        <v>-120.48979591836734</v>
      </c>
      <c r="AG50" s="211">
        <f t="shared" si="60"/>
        <v>-120.48979591836734</v>
      </c>
      <c r="AH50" s="211">
        <f t="shared" si="60"/>
        <v>-120.48979591836734</v>
      </c>
      <c r="AI50" s="211">
        <f t="shared" si="60"/>
        <v>-120.48979591836734</v>
      </c>
      <c r="AJ50" s="211">
        <f t="shared" si="60"/>
        <v>-120.48979591836734</v>
      </c>
      <c r="AK50" s="211">
        <f t="shared" si="60"/>
        <v>-120.48979591836734</v>
      </c>
      <c r="AL50" s="211">
        <f t="shared" ref="AL50:BQ50" si="61">IF(AL$22&lt;=$E$24,IF(AL$22&lt;=$D$24,IF(AL$22&lt;=$C$24,IF(AL$22&lt;=$B$24,$B116,($C33-$B33)/($C$24-$B$24)),($D33-$C33)/($D$24-$C$24)),($E33-$D33)/($E$24-$D$24)),$F116)</f>
        <v>-120.48979591836734</v>
      </c>
      <c r="AM50" s="211">
        <f t="shared" si="61"/>
        <v>-120.48979591836734</v>
      </c>
      <c r="AN50" s="211">
        <f t="shared" si="61"/>
        <v>-120.48979591836734</v>
      </c>
      <c r="AO50" s="211">
        <f t="shared" si="61"/>
        <v>-120.48979591836734</v>
      </c>
      <c r="AP50" s="211">
        <f t="shared" si="61"/>
        <v>-120.48979591836734</v>
      </c>
      <c r="AQ50" s="211">
        <f t="shared" si="61"/>
        <v>-120.48979591836734</v>
      </c>
      <c r="AR50" s="211">
        <f t="shared" si="61"/>
        <v>-120.48979591836734</v>
      </c>
      <c r="AS50" s="211">
        <f t="shared" si="61"/>
        <v>-120.48979591836734</v>
      </c>
      <c r="AT50" s="211">
        <f t="shared" si="61"/>
        <v>-120.48979591836734</v>
      </c>
      <c r="AU50" s="211">
        <f t="shared" si="61"/>
        <v>-120.48979591836734</v>
      </c>
      <c r="AV50" s="211">
        <f t="shared" si="61"/>
        <v>-120.48979591836734</v>
      </c>
      <c r="AW50" s="211">
        <f t="shared" si="61"/>
        <v>-66</v>
      </c>
      <c r="AX50" s="211">
        <f t="shared" si="61"/>
        <v>-66</v>
      </c>
      <c r="AY50" s="211">
        <f t="shared" si="61"/>
        <v>-66</v>
      </c>
      <c r="AZ50" s="211">
        <f t="shared" si="61"/>
        <v>-66</v>
      </c>
      <c r="BA50" s="211">
        <f t="shared" si="61"/>
        <v>-66</v>
      </c>
      <c r="BB50" s="211">
        <f t="shared" si="61"/>
        <v>-66</v>
      </c>
      <c r="BC50" s="211">
        <f t="shared" si="61"/>
        <v>-66</v>
      </c>
      <c r="BD50" s="211">
        <f t="shared" si="61"/>
        <v>-66</v>
      </c>
      <c r="BE50" s="211">
        <f t="shared" si="61"/>
        <v>-66</v>
      </c>
      <c r="BF50" s="211">
        <f t="shared" si="61"/>
        <v>-66</v>
      </c>
      <c r="BG50" s="211">
        <f t="shared" si="61"/>
        <v>-66</v>
      </c>
      <c r="BH50" s="211">
        <f t="shared" si="61"/>
        <v>-66</v>
      </c>
      <c r="BI50" s="211">
        <f t="shared" si="61"/>
        <v>-66</v>
      </c>
      <c r="BJ50" s="211">
        <f t="shared" si="61"/>
        <v>-66</v>
      </c>
      <c r="BK50" s="211">
        <f t="shared" si="61"/>
        <v>-66</v>
      </c>
      <c r="BL50" s="211">
        <f t="shared" si="61"/>
        <v>-66</v>
      </c>
      <c r="BM50" s="211">
        <f t="shared" si="61"/>
        <v>-66</v>
      </c>
      <c r="BN50" s="211">
        <f t="shared" si="61"/>
        <v>-66</v>
      </c>
      <c r="BO50" s="211">
        <f t="shared" si="61"/>
        <v>-66</v>
      </c>
      <c r="BP50" s="211">
        <f t="shared" si="61"/>
        <v>-66</v>
      </c>
      <c r="BQ50" s="211">
        <f t="shared" si="61"/>
        <v>-66</v>
      </c>
      <c r="BR50" s="211">
        <f t="shared" ref="BR50:DA50" si="62">IF(BR$22&lt;=$E$24,IF(BR$22&lt;=$D$24,IF(BR$22&lt;=$C$24,IF(BR$22&lt;=$B$24,$B116,($C33-$B33)/($C$24-$B$24)),($D33-$C33)/($D$24-$C$24)),($E33-$D33)/($E$24-$D$24)),$F116)</f>
        <v>-66</v>
      </c>
      <c r="BS50" s="211">
        <f t="shared" si="62"/>
        <v>-66</v>
      </c>
      <c r="BT50" s="211">
        <f t="shared" si="62"/>
        <v>-66</v>
      </c>
      <c r="BU50" s="211">
        <f t="shared" si="62"/>
        <v>-66</v>
      </c>
      <c r="BV50" s="211">
        <f t="shared" si="62"/>
        <v>-66</v>
      </c>
      <c r="BW50" s="211">
        <f t="shared" si="62"/>
        <v>-66</v>
      </c>
      <c r="BX50" s="211">
        <f t="shared" si="62"/>
        <v>-66</v>
      </c>
      <c r="BY50" s="211">
        <f t="shared" si="62"/>
        <v>-66</v>
      </c>
      <c r="BZ50" s="211">
        <f t="shared" si="62"/>
        <v>-66</v>
      </c>
      <c r="CA50" s="211">
        <f t="shared" si="62"/>
        <v>-66</v>
      </c>
      <c r="CB50" s="211">
        <f t="shared" si="62"/>
        <v>-66</v>
      </c>
      <c r="CC50" s="211">
        <f t="shared" si="62"/>
        <v>-66</v>
      </c>
      <c r="CD50" s="211">
        <f t="shared" si="62"/>
        <v>-66</v>
      </c>
      <c r="CE50" s="211">
        <f t="shared" si="62"/>
        <v>-66</v>
      </c>
      <c r="CF50" s="211">
        <f t="shared" si="62"/>
        <v>-66</v>
      </c>
      <c r="CG50" s="211">
        <f t="shared" si="62"/>
        <v>-66</v>
      </c>
      <c r="CH50" s="211">
        <f t="shared" si="62"/>
        <v>-66</v>
      </c>
      <c r="CI50" s="211">
        <f t="shared" si="62"/>
        <v>-66</v>
      </c>
      <c r="CJ50" s="211">
        <f t="shared" si="62"/>
        <v>-66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0</v>
      </c>
      <c r="AF51" s="211">
        <f t="shared" si="63"/>
        <v>0</v>
      </c>
      <c r="AG51" s="211">
        <f t="shared" si="63"/>
        <v>0</v>
      </c>
      <c r="AH51" s="211">
        <f t="shared" si="63"/>
        <v>0</v>
      </c>
      <c r="AI51" s="211">
        <f t="shared" si="63"/>
        <v>0</v>
      </c>
      <c r="AJ51" s="211">
        <f t="shared" si="63"/>
        <v>0</v>
      </c>
      <c r="AK51" s="211">
        <f t="shared" si="63"/>
        <v>0</v>
      </c>
      <c r="AL51" s="211">
        <f t="shared" ref="AL51:BQ51" si="64">IF(AL$22&lt;=$E$24,IF(AL$22&lt;=$D$24,IF(AL$22&lt;=$C$24,IF(AL$22&lt;=$B$24,$B117,($C34-$B34)/($C$24-$B$24)),($D34-$C34)/($D$24-$C$24)),($E34-$D34)/($E$24-$D$24)),$F117)</f>
        <v>0</v>
      </c>
      <c r="AM51" s="211">
        <f t="shared" si="64"/>
        <v>0</v>
      </c>
      <c r="AN51" s="211">
        <f t="shared" si="64"/>
        <v>0</v>
      </c>
      <c r="AO51" s="211">
        <f t="shared" si="64"/>
        <v>0</v>
      </c>
      <c r="AP51" s="211">
        <f t="shared" si="64"/>
        <v>0</v>
      </c>
      <c r="AQ51" s="211">
        <f t="shared" si="64"/>
        <v>0</v>
      </c>
      <c r="AR51" s="211">
        <f t="shared" si="64"/>
        <v>0</v>
      </c>
      <c r="AS51" s="211">
        <f t="shared" si="64"/>
        <v>0</v>
      </c>
      <c r="AT51" s="211">
        <f t="shared" si="64"/>
        <v>0</v>
      </c>
      <c r="AU51" s="211">
        <f t="shared" si="64"/>
        <v>0</v>
      </c>
      <c r="AV51" s="211">
        <f t="shared" si="64"/>
        <v>0</v>
      </c>
      <c r="AW51" s="211">
        <f t="shared" si="64"/>
        <v>0</v>
      </c>
      <c r="AX51" s="211">
        <f t="shared" si="64"/>
        <v>0</v>
      </c>
      <c r="AY51" s="211">
        <f t="shared" si="64"/>
        <v>0</v>
      </c>
      <c r="AZ51" s="211">
        <f t="shared" si="64"/>
        <v>0</v>
      </c>
      <c r="BA51" s="211">
        <f t="shared" si="64"/>
        <v>0</v>
      </c>
      <c r="BB51" s="211">
        <f t="shared" si="64"/>
        <v>0</v>
      </c>
      <c r="BC51" s="211">
        <f t="shared" si="64"/>
        <v>0</v>
      </c>
      <c r="BD51" s="211">
        <f t="shared" si="64"/>
        <v>0</v>
      </c>
      <c r="BE51" s="211">
        <f t="shared" si="64"/>
        <v>0</v>
      </c>
      <c r="BF51" s="211">
        <f t="shared" si="64"/>
        <v>0</v>
      </c>
      <c r="BG51" s="211">
        <f t="shared" si="64"/>
        <v>0</v>
      </c>
      <c r="BH51" s="211">
        <f t="shared" si="64"/>
        <v>0</v>
      </c>
      <c r="BI51" s="211">
        <f t="shared" si="64"/>
        <v>0</v>
      </c>
      <c r="BJ51" s="211">
        <f t="shared" si="64"/>
        <v>0</v>
      </c>
      <c r="BK51" s="211">
        <f t="shared" si="64"/>
        <v>0</v>
      </c>
      <c r="BL51" s="211">
        <f t="shared" si="64"/>
        <v>0</v>
      </c>
      <c r="BM51" s="211">
        <f t="shared" si="64"/>
        <v>0</v>
      </c>
      <c r="BN51" s="211">
        <f t="shared" si="64"/>
        <v>0</v>
      </c>
      <c r="BO51" s="211">
        <f t="shared" si="64"/>
        <v>0</v>
      </c>
      <c r="BP51" s="211">
        <f t="shared" si="64"/>
        <v>0</v>
      </c>
      <c r="BQ51" s="211">
        <f t="shared" si="64"/>
        <v>0</v>
      </c>
      <c r="BR51" s="211">
        <f t="shared" ref="BR51:DA51" si="65">IF(BR$22&lt;=$E$24,IF(BR$22&lt;=$D$24,IF(BR$22&lt;=$C$24,IF(BR$22&lt;=$B$24,$B117,($C34-$B34)/($C$24-$B$24)),($D34-$C34)/($D$24-$C$24)),($E34-$D34)/($E$24-$D$24)),$F117)</f>
        <v>0</v>
      </c>
      <c r="BS51" s="211">
        <f t="shared" si="65"/>
        <v>0</v>
      </c>
      <c r="BT51" s="211">
        <f t="shared" si="65"/>
        <v>0</v>
      </c>
      <c r="BU51" s="211">
        <f t="shared" si="65"/>
        <v>0</v>
      </c>
      <c r="BV51" s="211">
        <f t="shared" si="65"/>
        <v>0</v>
      </c>
      <c r="BW51" s="211">
        <f t="shared" si="65"/>
        <v>0</v>
      </c>
      <c r="BX51" s="211">
        <f t="shared" si="65"/>
        <v>0</v>
      </c>
      <c r="BY51" s="211">
        <f t="shared" si="65"/>
        <v>0</v>
      </c>
      <c r="BZ51" s="211">
        <f t="shared" si="65"/>
        <v>0</v>
      </c>
      <c r="CA51" s="211">
        <f t="shared" si="65"/>
        <v>0</v>
      </c>
      <c r="CB51" s="211">
        <f t="shared" si="65"/>
        <v>0</v>
      </c>
      <c r="CC51" s="211">
        <f t="shared" si="65"/>
        <v>0</v>
      </c>
      <c r="CD51" s="211">
        <f t="shared" si="65"/>
        <v>0</v>
      </c>
      <c r="CE51" s="211">
        <f t="shared" si="65"/>
        <v>0</v>
      </c>
      <c r="CF51" s="211">
        <f t="shared" si="65"/>
        <v>0</v>
      </c>
      <c r="CG51" s="211">
        <f t="shared" si="65"/>
        <v>0</v>
      </c>
      <c r="CH51" s="211">
        <f t="shared" si="65"/>
        <v>0</v>
      </c>
      <c r="CI51" s="211">
        <f t="shared" si="65"/>
        <v>0</v>
      </c>
      <c r="CJ51" s="211">
        <f t="shared" si="65"/>
        <v>0</v>
      </c>
      <c r="CK51" s="211">
        <f t="shared" si="65"/>
        <v>1422.2222222222222</v>
      </c>
      <c r="CL51" s="211">
        <f t="shared" si="65"/>
        <v>1422.2222222222222</v>
      </c>
      <c r="CM51" s="211">
        <f t="shared" si="65"/>
        <v>1422.2222222222222</v>
      </c>
      <c r="CN51" s="211">
        <f t="shared" si="65"/>
        <v>1422.2222222222222</v>
      </c>
      <c r="CO51" s="211">
        <f t="shared" si="65"/>
        <v>1422.2222222222222</v>
      </c>
      <c r="CP51" s="211">
        <f t="shared" si="65"/>
        <v>1422.2222222222222</v>
      </c>
      <c r="CQ51" s="211">
        <f t="shared" si="65"/>
        <v>1422.2222222222222</v>
      </c>
      <c r="CR51" s="211">
        <f t="shared" si="65"/>
        <v>1422.2222222222222</v>
      </c>
      <c r="CS51" s="211">
        <f t="shared" si="65"/>
        <v>1422.2222222222222</v>
      </c>
      <c r="CT51" s="211">
        <f t="shared" si="65"/>
        <v>1422.2222222222222</v>
      </c>
      <c r="CU51" s="211">
        <f t="shared" si="65"/>
        <v>1422.2222222222222</v>
      </c>
      <c r="CV51" s="211">
        <f t="shared" si="65"/>
        <v>1422.2222222222222</v>
      </c>
      <c r="CW51" s="211">
        <f t="shared" si="65"/>
        <v>1422.2222222222222</v>
      </c>
      <c r="CX51" s="211">
        <f t="shared" si="65"/>
        <v>1422.2222222222222</v>
      </c>
      <c r="CY51" s="211">
        <f t="shared" si="65"/>
        <v>1422.2222222222222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3.385877091492044</v>
      </c>
      <c r="O52" s="211">
        <f t="shared" si="66"/>
        <v>3.385877091492044</v>
      </c>
      <c r="P52" s="211">
        <f t="shared" si="66"/>
        <v>3.385877091492044</v>
      </c>
      <c r="Q52" s="211">
        <f t="shared" si="66"/>
        <v>3.385877091492044</v>
      </c>
      <c r="R52" s="211">
        <f t="shared" si="66"/>
        <v>3.385877091492044</v>
      </c>
      <c r="S52" s="211">
        <f t="shared" si="66"/>
        <v>3.385877091492044</v>
      </c>
      <c r="T52" s="211">
        <f t="shared" si="66"/>
        <v>3.385877091492044</v>
      </c>
      <c r="U52" s="211">
        <f t="shared" si="66"/>
        <v>3.385877091492044</v>
      </c>
      <c r="V52" s="211">
        <f t="shared" si="66"/>
        <v>3.385877091492044</v>
      </c>
      <c r="W52" s="211">
        <f t="shared" si="66"/>
        <v>3.385877091492044</v>
      </c>
      <c r="X52" s="211">
        <f t="shared" si="66"/>
        <v>3.385877091492044</v>
      </c>
      <c r="Y52" s="211">
        <f t="shared" si="66"/>
        <v>3.385877091492044</v>
      </c>
      <c r="Z52" s="211">
        <f t="shared" si="66"/>
        <v>3.385877091492044</v>
      </c>
      <c r="AA52" s="211">
        <f t="shared" si="66"/>
        <v>3.385877091492044</v>
      </c>
      <c r="AB52" s="211">
        <f t="shared" si="66"/>
        <v>3.385877091492044</v>
      </c>
      <c r="AC52" s="211">
        <f t="shared" si="66"/>
        <v>3.385877091492044</v>
      </c>
      <c r="AD52" s="211">
        <f t="shared" si="66"/>
        <v>3.385877091492044</v>
      </c>
      <c r="AE52" s="211">
        <f t="shared" si="66"/>
        <v>3.385877091492044</v>
      </c>
      <c r="AF52" s="211">
        <f t="shared" si="66"/>
        <v>3.385877091492044</v>
      </c>
      <c r="AG52" s="211">
        <f t="shared" si="66"/>
        <v>3.385877091492044</v>
      </c>
      <c r="AH52" s="211">
        <f t="shared" si="66"/>
        <v>3.385877091492044</v>
      </c>
      <c r="AI52" s="211">
        <f t="shared" si="66"/>
        <v>3.385877091492044</v>
      </c>
      <c r="AJ52" s="211">
        <f t="shared" si="66"/>
        <v>3.385877091492044</v>
      </c>
      <c r="AK52" s="211">
        <f t="shared" si="66"/>
        <v>3.385877091492044</v>
      </c>
      <c r="AL52" s="211">
        <f t="shared" ref="AL52:BQ52" si="67">IF(AL$22&lt;=$E$24,IF(AL$22&lt;=$D$24,IF(AL$22&lt;=$C$24,IF(AL$22&lt;=$B$24,$B118,($C35-$B35)/($C$24-$B$24)),($D35-$C35)/($D$24-$C$24)),($E35-$D35)/($E$24-$D$24)),$F118)</f>
        <v>3.385877091492044</v>
      </c>
      <c r="AM52" s="211">
        <f t="shared" si="67"/>
        <v>3.385877091492044</v>
      </c>
      <c r="AN52" s="211">
        <f t="shared" si="67"/>
        <v>3.385877091492044</v>
      </c>
      <c r="AO52" s="211">
        <f t="shared" si="67"/>
        <v>3.385877091492044</v>
      </c>
      <c r="AP52" s="211">
        <f t="shared" si="67"/>
        <v>3.385877091492044</v>
      </c>
      <c r="AQ52" s="211">
        <f t="shared" si="67"/>
        <v>3.385877091492044</v>
      </c>
      <c r="AR52" s="211">
        <f t="shared" si="67"/>
        <v>3.385877091492044</v>
      </c>
      <c r="AS52" s="211">
        <f t="shared" si="67"/>
        <v>3.385877091492044</v>
      </c>
      <c r="AT52" s="211">
        <f t="shared" si="67"/>
        <v>3.385877091492044</v>
      </c>
      <c r="AU52" s="211">
        <f t="shared" si="67"/>
        <v>3.385877091492044</v>
      </c>
      <c r="AV52" s="211">
        <f t="shared" si="67"/>
        <v>3.385877091492044</v>
      </c>
      <c r="AW52" s="211">
        <f t="shared" si="67"/>
        <v>-10.863022335203604</v>
      </c>
      <c r="AX52" s="211">
        <f t="shared" si="67"/>
        <v>-10.863022335203604</v>
      </c>
      <c r="AY52" s="211">
        <f t="shared" si="67"/>
        <v>-10.863022335203604</v>
      </c>
      <c r="AZ52" s="211">
        <f t="shared" si="67"/>
        <v>-10.863022335203604</v>
      </c>
      <c r="BA52" s="211">
        <f t="shared" si="67"/>
        <v>-10.863022335203604</v>
      </c>
      <c r="BB52" s="211">
        <f t="shared" si="67"/>
        <v>-10.863022335203604</v>
      </c>
      <c r="BC52" s="211">
        <f t="shared" si="67"/>
        <v>-10.863022335203604</v>
      </c>
      <c r="BD52" s="211">
        <f t="shared" si="67"/>
        <v>-10.863022335203604</v>
      </c>
      <c r="BE52" s="211">
        <f t="shared" si="67"/>
        <v>-10.863022335203604</v>
      </c>
      <c r="BF52" s="211">
        <f t="shared" si="67"/>
        <v>-10.863022335203604</v>
      </c>
      <c r="BG52" s="211">
        <f t="shared" si="67"/>
        <v>-10.863022335203604</v>
      </c>
      <c r="BH52" s="211">
        <f t="shared" si="67"/>
        <v>-10.863022335203604</v>
      </c>
      <c r="BI52" s="211">
        <f t="shared" si="67"/>
        <v>-10.863022335203604</v>
      </c>
      <c r="BJ52" s="211">
        <f t="shared" si="67"/>
        <v>-10.863022335203604</v>
      </c>
      <c r="BK52" s="211">
        <f t="shared" si="67"/>
        <v>-10.863022335203604</v>
      </c>
      <c r="BL52" s="211">
        <f t="shared" si="67"/>
        <v>-10.863022335203604</v>
      </c>
      <c r="BM52" s="211">
        <f t="shared" si="67"/>
        <v>-10.863022335203604</v>
      </c>
      <c r="BN52" s="211">
        <f t="shared" si="67"/>
        <v>-10.863022335203604</v>
      </c>
      <c r="BO52" s="211">
        <f t="shared" si="67"/>
        <v>-10.863022335203604</v>
      </c>
      <c r="BP52" s="211">
        <f t="shared" si="67"/>
        <v>-10.863022335203604</v>
      </c>
      <c r="BQ52" s="211">
        <f t="shared" si="67"/>
        <v>-10.863022335203604</v>
      </c>
      <c r="BR52" s="211">
        <f t="shared" ref="BR52:DA52" si="68">IF(BR$22&lt;=$E$24,IF(BR$22&lt;=$D$24,IF(BR$22&lt;=$C$24,IF(BR$22&lt;=$B$24,$B118,($C35-$B35)/($C$24-$B$24)),($D35-$C35)/($D$24-$C$24)),($E35-$D35)/($E$24-$D$24)),$F118)</f>
        <v>-10.863022335203604</v>
      </c>
      <c r="BS52" s="211">
        <f t="shared" si="68"/>
        <v>-10.863022335203604</v>
      </c>
      <c r="BT52" s="211">
        <f t="shared" si="68"/>
        <v>-10.863022335203604</v>
      </c>
      <c r="BU52" s="211">
        <f t="shared" si="68"/>
        <v>-10.863022335203604</v>
      </c>
      <c r="BV52" s="211">
        <f t="shared" si="68"/>
        <v>-10.863022335203604</v>
      </c>
      <c r="BW52" s="211">
        <f t="shared" si="68"/>
        <v>-10.863022335203604</v>
      </c>
      <c r="BX52" s="211">
        <f t="shared" si="68"/>
        <v>-10.863022335203604</v>
      </c>
      <c r="BY52" s="211">
        <f t="shared" si="68"/>
        <v>-10.863022335203604</v>
      </c>
      <c r="BZ52" s="211">
        <f t="shared" si="68"/>
        <v>-10.863022335203604</v>
      </c>
      <c r="CA52" s="211">
        <f t="shared" si="68"/>
        <v>-10.863022335203604</v>
      </c>
      <c r="CB52" s="211">
        <f t="shared" si="68"/>
        <v>-10.863022335203604</v>
      </c>
      <c r="CC52" s="211">
        <f t="shared" si="68"/>
        <v>-10.863022335203604</v>
      </c>
      <c r="CD52" s="211">
        <f t="shared" si="68"/>
        <v>-10.863022335203604</v>
      </c>
      <c r="CE52" s="211">
        <f t="shared" si="68"/>
        <v>-10.863022335203604</v>
      </c>
      <c r="CF52" s="211">
        <f t="shared" si="68"/>
        <v>-10.863022335203604</v>
      </c>
      <c r="CG52" s="211">
        <f t="shared" si="68"/>
        <v>-10.863022335203604</v>
      </c>
      <c r="CH52" s="211">
        <f t="shared" si="68"/>
        <v>-10.863022335203604</v>
      </c>
      <c r="CI52" s="211">
        <f t="shared" si="68"/>
        <v>-10.863022335203604</v>
      </c>
      <c r="CJ52" s="211">
        <f t="shared" si="68"/>
        <v>-10.863022335203604</v>
      </c>
      <c r="CK52" s="211">
        <f t="shared" si="68"/>
        <v>-14.045119786929884</v>
      </c>
      <c r="CL52" s="211">
        <f t="shared" si="68"/>
        <v>-14.045119786929884</v>
      </c>
      <c r="CM52" s="211">
        <f t="shared" si="68"/>
        <v>-14.045119786929884</v>
      </c>
      <c r="CN52" s="211">
        <f t="shared" si="68"/>
        <v>-14.045119786929884</v>
      </c>
      <c r="CO52" s="211">
        <f t="shared" si="68"/>
        <v>-14.045119786929884</v>
      </c>
      <c r="CP52" s="211">
        <f t="shared" si="68"/>
        <v>-14.045119786929884</v>
      </c>
      <c r="CQ52" s="211">
        <f t="shared" si="68"/>
        <v>-14.045119786929884</v>
      </c>
      <c r="CR52" s="211">
        <f t="shared" si="68"/>
        <v>-14.045119786929884</v>
      </c>
      <c r="CS52" s="211">
        <f t="shared" si="68"/>
        <v>-14.045119786929884</v>
      </c>
      <c r="CT52" s="211">
        <f t="shared" si="68"/>
        <v>-14.045119786929884</v>
      </c>
      <c r="CU52" s="211">
        <f t="shared" si="68"/>
        <v>-14.045119786929884</v>
      </c>
      <c r="CV52" s="211">
        <f t="shared" si="68"/>
        <v>-14.045119786929884</v>
      </c>
      <c r="CW52" s="211">
        <f t="shared" si="68"/>
        <v>-14.045119786929884</v>
      </c>
      <c r="CX52" s="211">
        <f t="shared" si="68"/>
        <v>-14.045119786929884</v>
      </c>
      <c r="CY52" s="211">
        <f t="shared" si="68"/>
        <v>-14.045119786929884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312</v>
      </c>
      <c r="O53" s="211">
        <f t="shared" si="69"/>
        <v>312</v>
      </c>
      <c r="P53" s="211">
        <f t="shared" si="69"/>
        <v>312</v>
      </c>
      <c r="Q53" s="211">
        <f t="shared" si="69"/>
        <v>312</v>
      </c>
      <c r="R53" s="211">
        <f t="shared" si="69"/>
        <v>312</v>
      </c>
      <c r="S53" s="211">
        <f t="shared" si="69"/>
        <v>312</v>
      </c>
      <c r="T53" s="211">
        <f t="shared" si="69"/>
        <v>312</v>
      </c>
      <c r="U53" s="211">
        <f t="shared" si="69"/>
        <v>312</v>
      </c>
      <c r="V53" s="211">
        <f t="shared" si="69"/>
        <v>312</v>
      </c>
      <c r="W53" s="211">
        <f t="shared" si="69"/>
        <v>312</v>
      </c>
      <c r="X53" s="211">
        <f t="shared" si="69"/>
        <v>312</v>
      </c>
      <c r="Y53" s="211">
        <f t="shared" si="69"/>
        <v>312</v>
      </c>
      <c r="Z53" s="211">
        <f t="shared" si="69"/>
        <v>312</v>
      </c>
      <c r="AA53" s="211">
        <f t="shared" si="69"/>
        <v>312</v>
      </c>
      <c r="AB53" s="211">
        <f t="shared" si="69"/>
        <v>312</v>
      </c>
      <c r="AC53" s="211">
        <f t="shared" si="69"/>
        <v>312</v>
      </c>
      <c r="AD53" s="211">
        <f t="shared" si="69"/>
        <v>312</v>
      </c>
      <c r="AE53" s="211">
        <f t="shared" si="69"/>
        <v>312</v>
      </c>
      <c r="AF53" s="211">
        <f t="shared" si="69"/>
        <v>312</v>
      </c>
      <c r="AG53" s="211">
        <f t="shared" si="69"/>
        <v>312</v>
      </c>
      <c r="AH53" s="211">
        <f t="shared" si="69"/>
        <v>312</v>
      </c>
      <c r="AI53" s="211">
        <f t="shared" si="69"/>
        <v>312</v>
      </c>
      <c r="AJ53" s="211">
        <f t="shared" si="69"/>
        <v>312</v>
      </c>
      <c r="AK53" s="211">
        <f t="shared" si="69"/>
        <v>312</v>
      </c>
      <c r="AL53" s="211">
        <f t="shared" ref="AL53:BQ53" si="70">IF(AL$22&lt;=$E$24,IF(AL$22&lt;=$D$24,IF(AL$22&lt;=$C$24,IF(AL$22&lt;=$B$24,$B119,($C36-$B36)/($C$24-$B$24)),($D36-$C36)/($D$24-$C$24)),($E36-$D36)/($E$24-$D$24)),$F119)</f>
        <v>312</v>
      </c>
      <c r="AM53" s="211">
        <f t="shared" si="70"/>
        <v>312</v>
      </c>
      <c r="AN53" s="211">
        <f t="shared" si="70"/>
        <v>312</v>
      </c>
      <c r="AO53" s="211">
        <f t="shared" si="70"/>
        <v>312</v>
      </c>
      <c r="AP53" s="211">
        <f t="shared" si="70"/>
        <v>312</v>
      </c>
      <c r="AQ53" s="211">
        <f t="shared" si="70"/>
        <v>312</v>
      </c>
      <c r="AR53" s="211">
        <f t="shared" si="70"/>
        <v>312</v>
      </c>
      <c r="AS53" s="211">
        <f t="shared" si="70"/>
        <v>312</v>
      </c>
      <c r="AT53" s="211">
        <f t="shared" si="70"/>
        <v>312</v>
      </c>
      <c r="AU53" s="211">
        <f t="shared" si="70"/>
        <v>312</v>
      </c>
      <c r="AV53" s="211">
        <f t="shared" si="70"/>
        <v>312</v>
      </c>
      <c r="AW53" s="211">
        <f t="shared" si="70"/>
        <v>-408.42857142857144</v>
      </c>
      <c r="AX53" s="211">
        <f t="shared" si="70"/>
        <v>-408.42857142857144</v>
      </c>
      <c r="AY53" s="211">
        <f t="shared" si="70"/>
        <v>-408.42857142857144</v>
      </c>
      <c r="AZ53" s="211">
        <f t="shared" si="70"/>
        <v>-408.42857142857144</v>
      </c>
      <c r="BA53" s="211">
        <f t="shared" si="70"/>
        <v>-408.42857142857144</v>
      </c>
      <c r="BB53" s="211">
        <f t="shared" si="70"/>
        <v>-408.42857142857144</v>
      </c>
      <c r="BC53" s="211">
        <f t="shared" si="70"/>
        <v>-408.42857142857144</v>
      </c>
      <c r="BD53" s="211">
        <f t="shared" si="70"/>
        <v>-408.42857142857144</v>
      </c>
      <c r="BE53" s="211">
        <f t="shared" si="70"/>
        <v>-408.42857142857144</v>
      </c>
      <c r="BF53" s="211">
        <f t="shared" si="70"/>
        <v>-408.42857142857144</v>
      </c>
      <c r="BG53" s="211">
        <f t="shared" si="70"/>
        <v>-408.42857142857144</v>
      </c>
      <c r="BH53" s="211">
        <f t="shared" si="70"/>
        <v>-408.42857142857144</v>
      </c>
      <c r="BI53" s="211">
        <f t="shared" si="70"/>
        <v>-408.42857142857144</v>
      </c>
      <c r="BJ53" s="211">
        <f t="shared" si="70"/>
        <v>-408.42857142857144</v>
      </c>
      <c r="BK53" s="211">
        <f t="shared" si="70"/>
        <v>-408.42857142857144</v>
      </c>
      <c r="BL53" s="211">
        <f t="shared" si="70"/>
        <v>-408.42857142857144</v>
      </c>
      <c r="BM53" s="211">
        <f t="shared" si="70"/>
        <v>-408.42857142857144</v>
      </c>
      <c r="BN53" s="211">
        <f t="shared" si="70"/>
        <v>-408.42857142857144</v>
      </c>
      <c r="BO53" s="211">
        <f t="shared" si="70"/>
        <v>-408.42857142857144</v>
      </c>
      <c r="BP53" s="211">
        <f t="shared" si="70"/>
        <v>-408.42857142857144</v>
      </c>
      <c r="BQ53" s="211">
        <f t="shared" si="70"/>
        <v>-408.42857142857144</v>
      </c>
      <c r="BR53" s="211">
        <f t="shared" ref="BR53:DA53" si="71">IF(BR$22&lt;=$E$24,IF(BR$22&lt;=$D$24,IF(BR$22&lt;=$C$24,IF(BR$22&lt;=$B$24,$B119,($C36-$B36)/($C$24-$B$24)),($D36-$C36)/($D$24-$C$24)),($E36-$D36)/($E$24-$D$24)),$F119)</f>
        <v>-408.42857142857144</v>
      </c>
      <c r="BS53" s="211">
        <f t="shared" si="71"/>
        <v>-408.42857142857144</v>
      </c>
      <c r="BT53" s="211">
        <f t="shared" si="71"/>
        <v>-408.42857142857144</v>
      </c>
      <c r="BU53" s="211">
        <f t="shared" si="71"/>
        <v>-408.42857142857144</v>
      </c>
      <c r="BV53" s="211">
        <f t="shared" si="71"/>
        <v>-408.42857142857144</v>
      </c>
      <c r="BW53" s="211">
        <f t="shared" si="71"/>
        <v>-408.42857142857144</v>
      </c>
      <c r="BX53" s="211">
        <f t="shared" si="71"/>
        <v>-408.42857142857144</v>
      </c>
      <c r="BY53" s="211">
        <f t="shared" si="71"/>
        <v>-408.42857142857144</v>
      </c>
      <c r="BZ53" s="211">
        <f t="shared" si="71"/>
        <v>-408.42857142857144</v>
      </c>
      <c r="CA53" s="211">
        <f t="shared" si="71"/>
        <v>-408.42857142857144</v>
      </c>
      <c r="CB53" s="211">
        <f t="shared" si="71"/>
        <v>-408.42857142857144</v>
      </c>
      <c r="CC53" s="211">
        <f t="shared" si="71"/>
        <v>-408.42857142857144</v>
      </c>
      <c r="CD53" s="211">
        <f t="shared" si="71"/>
        <v>-408.42857142857144</v>
      </c>
      <c r="CE53" s="211">
        <f t="shared" si="71"/>
        <v>-408.42857142857144</v>
      </c>
      <c r="CF53" s="211">
        <f t="shared" si="71"/>
        <v>-408.42857142857144</v>
      </c>
      <c r="CG53" s="211">
        <f t="shared" si="71"/>
        <v>-408.42857142857144</v>
      </c>
      <c r="CH53" s="211">
        <f t="shared" si="71"/>
        <v>-408.42857142857144</v>
      </c>
      <c r="CI53" s="211">
        <f t="shared" si="71"/>
        <v>-408.42857142857144</v>
      </c>
      <c r="CJ53" s="211">
        <f t="shared" si="71"/>
        <v>-408.42857142857144</v>
      </c>
      <c r="CK53" s="211">
        <f t="shared" si="71"/>
        <v>-125.968253968254</v>
      </c>
      <c r="CL53" s="211">
        <f t="shared" si="71"/>
        <v>-125.968253968254</v>
      </c>
      <c r="CM53" s="211">
        <f t="shared" si="71"/>
        <v>-125.968253968254</v>
      </c>
      <c r="CN53" s="211">
        <f t="shared" si="71"/>
        <v>-125.968253968254</v>
      </c>
      <c r="CO53" s="211">
        <f t="shared" si="71"/>
        <v>-125.968253968254</v>
      </c>
      <c r="CP53" s="211">
        <f t="shared" si="71"/>
        <v>-125.968253968254</v>
      </c>
      <c r="CQ53" s="211">
        <f t="shared" si="71"/>
        <v>-125.968253968254</v>
      </c>
      <c r="CR53" s="211">
        <f t="shared" si="71"/>
        <v>-125.968253968254</v>
      </c>
      <c r="CS53" s="211">
        <f t="shared" si="71"/>
        <v>-125.968253968254</v>
      </c>
      <c r="CT53" s="211">
        <f t="shared" si="71"/>
        <v>-125.968253968254</v>
      </c>
      <c r="CU53" s="211">
        <f t="shared" si="71"/>
        <v>-125.968253968254</v>
      </c>
      <c r="CV53" s="211">
        <f t="shared" si="71"/>
        <v>-125.968253968254</v>
      </c>
      <c r="CW53" s="211">
        <f t="shared" si="71"/>
        <v>-125.968253968254</v>
      </c>
      <c r="CX53" s="211">
        <f t="shared" si="71"/>
        <v>-125.968253968254</v>
      </c>
      <c r="CY53" s="211">
        <f t="shared" si="71"/>
        <v>-125.968253968254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171.42857142857142</v>
      </c>
      <c r="O54" s="211">
        <f t="shared" si="72"/>
        <v>171.42857142857142</v>
      </c>
      <c r="P54" s="211">
        <f t="shared" si="72"/>
        <v>171.42857142857142</v>
      </c>
      <c r="Q54" s="211">
        <f t="shared" si="72"/>
        <v>171.42857142857142</v>
      </c>
      <c r="R54" s="211">
        <f t="shared" si="72"/>
        <v>171.42857142857142</v>
      </c>
      <c r="S54" s="211">
        <f t="shared" si="72"/>
        <v>171.42857142857142</v>
      </c>
      <c r="T54" s="211">
        <f t="shared" si="72"/>
        <v>171.42857142857142</v>
      </c>
      <c r="U54" s="211">
        <f t="shared" si="72"/>
        <v>171.42857142857142</v>
      </c>
      <c r="V54" s="211">
        <f t="shared" si="72"/>
        <v>171.42857142857142</v>
      </c>
      <c r="W54" s="211">
        <f t="shared" si="72"/>
        <v>171.42857142857142</v>
      </c>
      <c r="X54" s="211">
        <f t="shared" si="72"/>
        <v>171.42857142857142</v>
      </c>
      <c r="Y54" s="211">
        <f t="shared" si="72"/>
        <v>171.42857142857142</v>
      </c>
      <c r="Z54" s="211">
        <f t="shared" si="72"/>
        <v>171.42857142857142</v>
      </c>
      <c r="AA54" s="211">
        <f t="shared" si="72"/>
        <v>171.42857142857142</v>
      </c>
      <c r="AB54" s="211">
        <f t="shared" si="72"/>
        <v>171.42857142857142</v>
      </c>
      <c r="AC54" s="211">
        <f t="shared" si="72"/>
        <v>171.42857142857142</v>
      </c>
      <c r="AD54" s="211">
        <f t="shared" si="72"/>
        <v>171.42857142857142</v>
      </c>
      <c r="AE54" s="211">
        <f t="shared" si="72"/>
        <v>171.42857142857142</v>
      </c>
      <c r="AF54" s="211">
        <f t="shared" si="72"/>
        <v>171.42857142857142</v>
      </c>
      <c r="AG54" s="211">
        <f t="shared" si="72"/>
        <v>171.42857142857142</v>
      </c>
      <c r="AH54" s="211">
        <f t="shared" si="72"/>
        <v>171.42857142857142</v>
      </c>
      <c r="AI54" s="211">
        <f t="shared" si="72"/>
        <v>171.42857142857142</v>
      </c>
      <c r="AJ54" s="211">
        <f t="shared" si="72"/>
        <v>171.42857142857142</v>
      </c>
      <c r="AK54" s="211">
        <f t="shared" si="72"/>
        <v>171.42857142857142</v>
      </c>
      <c r="AL54" s="211">
        <f t="shared" ref="AL54:BQ54" si="73">IF(AL$22&lt;=$E$24,IF(AL$22&lt;=$D$24,IF(AL$22&lt;=$C$24,IF(AL$22&lt;=$B$24,$B120,($C37-$B37)/($C$24-$B$24)),($D37-$C37)/($D$24-$C$24)),($E37-$D37)/($E$24-$D$24)),$F120)</f>
        <v>171.42857142857142</v>
      </c>
      <c r="AM54" s="211">
        <f t="shared" si="73"/>
        <v>171.42857142857142</v>
      </c>
      <c r="AN54" s="211">
        <f t="shared" si="73"/>
        <v>171.42857142857142</v>
      </c>
      <c r="AO54" s="211">
        <f t="shared" si="73"/>
        <v>171.42857142857142</v>
      </c>
      <c r="AP54" s="211">
        <f t="shared" si="73"/>
        <v>171.42857142857142</v>
      </c>
      <c r="AQ54" s="211">
        <f t="shared" si="73"/>
        <v>171.42857142857142</v>
      </c>
      <c r="AR54" s="211">
        <f t="shared" si="73"/>
        <v>171.42857142857142</v>
      </c>
      <c r="AS54" s="211">
        <f t="shared" si="73"/>
        <v>171.42857142857142</v>
      </c>
      <c r="AT54" s="211">
        <f t="shared" si="73"/>
        <v>171.42857142857142</v>
      </c>
      <c r="AU54" s="211">
        <f t="shared" si="73"/>
        <v>171.42857142857142</v>
      </c>
      <c r="AV54" s="211">
        <f t="shared" si="73"/>
        <v>171.42857142857142</v>
      </c>
      <c r="AW54" s="211">
        <f t="shared" si="73"/>
        <v>-150</v>
      </c>
      <c r="AX54" s="211">
        <f t="shared" si="73"/>
        <v>-150</v>
      </c>
      <c r="AY54" s="211">
        <f t="shared" si="73"/>
        <v>-150</v>
      </c>
      <c r="AZ54" s="211">
        <f t="shared" si="73"/>
        <v>-150</v>
      </c>
      <c r="BA54" s="211">
        <f t="shared" si="73"/>
        <v>-150</v>
      </c>
      <c r="BB54" s="211">
        <f t="shared" si="73"/>
        <v>-150</v>
      </c>
      <c r="BC54" s="211">
        <f t="shared" si="73"/>
        <v>-150</v>
      </c>
      <c r="BD54" s="211">
        <f t="shared" si="73"/>
        <v>-150</v>
      </c>
      <c r="BE54" s="211">
        <f t="shared" si="73"/>
        <v>-150</v>
      </c>
      <c r="BF54" s="211">
        <f t="shared" si="73"/>
        <v>-150</v>
      </c>
      <c r="BG54" s="211">
        <f t="shared" si="73"/>
        <v>-150</v>
      </c>
      <c r="BH54" s="211">
        <f t="shared" si="73"/>
        <v>-150</v>
      </c>
      <c r="BI54" s="211">
        <f t="shared" si="73"/>
        <v>-150</v>
      </c>
      <c r="BJ54" s="211">
        <f t="shared" si="73"/>
        <v>-150</v>
      </c>
      <c r="BK54" s="211">
        <f t="shared" si="73"/>
        <v>-150</v>
      </c>
      <c r="BL54" s="211">
        <f t="shared" si="73"/>
        <v>-150</v>
      </c>
      <c r="BM54" s="211">
        <f t="shared" si="73"/>
        <v>-150</v>
      </c>
      <c r="BN54" s="211">
        <f t="shared" si="73"/>
        <v>-150</v>
      </c>
      <c r="BO54" s="211">
        <f t="shared" si="73"/>
        <v>-150</v>
      </c>
      <c r="BP54" s="211">
        <f t="shared" si="73"/>
        <v>-150</v>
      </c>
      <c r="BQ54" s="211">
        <f t="shared" si="73"/>
        <v>-150</v>
      </c>
      <c r="BR54" s="211">
        <f t="shared" ref="BR54:DA54" si="74">IF(BR$22&lt;=$E$24,IF(BR$22&lt;=$D$24,IF(BR$22&lt;=$C$24,IF(BR$22&lt;=$B$24,$B120,($C37-$B37)/($C$24-$B$24)),($D37-$C37)/($D$24-$C$24)),($E37-$D37)/($E$24-$D$24)),$F120)</f>
        <v>-150</v>
      </c>
      <c r="BS54" s="211">
        <f t="shared" si="74"/>
        <v>-150</v>
      </c>
      <c r="BT54" s="211">
        <f t="shared" si="74"/>
        <v>-150</v>
      </c>
      <c r="BU54" s="211">
        <f t="shared" si="74"/>
        <v>-150</v>
      </c>
      <c r="BV54" s="211">
        <f t="shared" si="74"/>
        <v>-150</v>
      </c>
      <c r="BW54" s="211">
        <f t="shared" si="74"/>
        <v>-150</v>
      </c>
      <c r="BX54" s="211">
        <f t="shared" si="74"/>
        <v>-150</v>
      </c>
      <c r="BY54" s="211">
        <f t="shared" si="74"/>
        <v>-150</v>
      </c>
      <c r="BZ54" s="211">
        <f t="shared" si="74"/>
        <v>-150</v>
      </c>
      <c r="CA54" s="211">
        <f t="shared" si="74"/>
        <v>-150</v>
      </c>
      <c r="CB54" s="211">
        <f t="shared" si="74"/>
        <v>-150</v>
      </c>
      <c r="CC54" s="211">
        <f t="shared" si="74"/>
        <v>-150</v>
      </c>
      <c r="CD54" s="211">
        <f t="shared" si="74"/>
        <v>-150</v>
      </c>
      <c r="CE54" s="211">
        <f t="shared" si="74"/>
        <v>-150</v>
      </c>
      <c r="CF54" s="211">
        <f t="shared" si="74"/>
        <v>-150</v>
      </c>
      <c r="CG54" s="211">
        <f t="shared" si="74"/>
        <v>-150</v>
      </c>
      <c r="CH54" s="211">
        <f t="shared" si="74"/>
        <v>-150</v>
      </c>
      <c r="CI54" s="211">
        <f t="shared" si="74"/>
        <v>-150</v>
      </c>
      <c r="CJ54" s="211">
        <f t="shared" si="74"/>
        <v>-150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2863.9536513295311</v>
      </c>
      <c r="G59" s="205">
        <f t="shared" si="75"/>
        <v>2863.9536513295311</v>
      </c>
      <c r="H59" s="205">
        <f t="shared" si="75"/>
        <v>2863.9536513295311</v>
      </c>
      <c r="I59" s="205">
        <f t="shared" si="75"/>
        <v>2863.9536513295311</v>
      </c>
      <c r="J59" s="205">
        <f t="shared" si="75"/>
        <v>2863.9536513295311</v>
      </c>
      <c r="K59" s="205">
        <f t="shared" si="75"/>
        <v>2863.9536513295311</v>
      </c>
      <c r="L59" s="205">
        <f t="shared" si="75"/>
        <v>2863.9536513295311</v>
      </c>
      <c r="M59" s="205">
        <f t="shared" si="75"/>
        <v>2863.9536513295311</v>
      </c>
      <c r="N59" s="205">
        <f t="shared" si="75"/>
        <v>2869.3188072124226</v>
      </c>
      <c r="O59" s="205">
        <f t="shared" si="75"/>
        <v>2880.049118978206</v>
      </c>
      <c r="P59" s="205">
        <f t="shared" si="75"/>
        <v>2890.779430743989</v>
      </c>
      <c r="Q59" s="205">
        <f t="shared" si="75"/>
        <v>2901.509742509772</v>
      </c>
      <c r="R59" s="205">
        <f t="shared" si="75"/>
        <v>2912.2400542755554</v>
      </c>
      <c r="S59" s="205">
        <f t="shared" si="75"/>
        <v>2922.9703660413384</v>
      </c>
      <c r="T59" s="205">
        <f t="shared" si="75"/>
        <v>2933.7006778071218</v>
      </c>
      <c r="U59" s="205">
        <f t="shared" si="75"/>
        <v>2944.4309895729048</v>
      </c>
      <c r="V59" s="205">
        <f t="shared" si="75"/>
        <v>2955.1613013386877</v>
      </c>
      <c r="W59" s="205">
        <f t="shared" si="75"/>
        <v>2965.8916131044712</v>
      </c>
      <c r="X59" s="205">
        <f t="shared" si="75"/>
        <v>2976.6219248702541</v>
      </c>
      <c r="Y59" s="205">
        <f t="shared" si="75"/>
        <v>2987.3522366360376</v>
      </c>
      <c r="Z59" s="205">
        <f t="shared" si="75"/>
        <v>2998.0825484018205</v>
      </c>
      <c r="AA59" s="205">
        <f t="shared" si="75"/>
        <v>3008.8128601676035</v>
      </c>
      <c r="AB59" s="205">
        <f t="shared" si="75"/>
        <v>3019.5431719333869</v>
      </c>
      <c r="AC59" s="205">
        <f t="shared" si="75"/>
        <v>3030.2734836991699</v>
      </c>
      <c r="AD59" s="205">
        <f t="shared" si="75"/>
        <v>3041.0037954649533</v>
      </c>
      <c r="AE59" s="205">
        <f t="shared" si="75"/>
        <v>3051.7341072307363</v>
      </c>
      <c r="AF59" s="205">
        <f t="shared" si="75"/>
        <v>3062.4644189965193</v>
      </c>
      <c r="AG59" s="205">
        <f t="shared" si="75"/>
        <v>3073.1947307623027</v>
      </c>
      <c r="AH59" s="205">
        <f t="shared" si="75"/>
        <v>3083.9250425280857</v>
      </c>
      <c r="AI59" s="205">
        <f t="shared" si="75"/>
        <v>3094.6553542938691</v>
      </c>
      <c r="AJ59" s="205">
        <f t="shared" si="75"/>
        <v>3105.3856660596521</v>
      </c>
      <c r="AK59" s="205">
        <f t="shared" si="75"/>
        <v>3116.115977825435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3126.8462895912185</v>
      </c>
      <c r="AM59" s="205">
        <f t="shared" si="76"/>
        <v>3137.5766013570014</v>
      </c>
      <c r="AN59" s="205">
        <f t="shared" si="76"/>
        <v>3148.3069131227849</v>
      </c>
      <c r="AO59" s="205">
        <f t="shared" si="76"/>
        <v>3159.0372248885678</v>
      </c>
      <c r="AP59" s="205">
        <f t="shared" si="76"/>
        <v>3169.7675366543508</v>
      </c>
      <c r="AQ59" s="205">
        <f t="shared" si="76"/>
        <v>3180.4978484201342</v>
      </c>
      <c r="AR59" s="205">
        <f t="shared" si="76"/>
        <v>3191.2281601859172</v>
      </c>
      <c r="AS59" s="205">
        <f t="shared" si="76"/>
        <v>3201.9584719517006</v>
      </c>
      <c r="AT59" s="205">
        <f t="shared" si="76"/>
        <v>3212.6887837174836</v>
      </c>
      <c r="AU59" s="205">
        <f t="shared" si="76"/>
        <v>3223.4190954832666</v>
      </c>
      <c r="AV59" s="205">
        <f t="shared" si="76"/>
        <v>3234.14940724905</v>
      </c>
      <c r="AW59" s="205">
        <f t="shared" si="76"/>
        <v>3234.9598152179315</v>
      </c>
      <c r="AX59" s="205">
        <f t="shared" si="76"/>
        <v>3225.8503193899114</v>
      </c>
      <c r="AY59" s="205">
        <f t="shared" si="76"/>
        <v>3216.7408235618914</v>
      </c>
      <c r="AZ59" s="205">
        <f t="shared" si="76"/>
        <v>3207.6313277338713</v>
      </c>
      <c r="BA59" s="205">
        <f t="shared" si="76"/>
        <v>3198.5218319058508</v>
      </c>
      <c r="BB59" s="205">
        <f t="shared" si="76"/>
        <v>3189.4123360778308</v>
      </c>
      <c r="BC59" s="205">
        <f t="shared" si="76"/>
        <v>3180.3028402498107</v>
      </c>
      <c r="BD59" s="205">
        <f t="shared" si="76"/>
        <v>3171.1933444217907</v>
      </c>
      <c r="BE59" s="205">
        <f t="shared" si="76"/>
        <v>3162.0838485937707</v>
      </c>
      <c r="BF59" s="205">
        <f t="shared" si="76"/>
        <v>3152.9743527657506</v>
      </c>
      <c r="BG59" s="205">
        <f t="shared" si="76"/>
        <v>3143.8648569377306</v>
      </c>
      <c r="BH59" s="205">
        <f t="shared" si="76"/>
        <v>3134.7553611097105</v>
      </c>
      <c r="BI59" s="205">
        <f t="shared" si="76"/>
        <v>3125.64586528169</v>
      </c>
      <c r="BJ59" s="205">
        <f t="shared" si="76"/>
        <v>3116.53636945367</v>
      </c>
      <c r="BK59" s="205">
        <f t="shared" si="76"/>
        <v>3107.4268736256499</v>
      </c>
      <c r="BL59" s="205">
        <f t="shared" si="76"/>
        <v>3098.3173777976299</v>
      </c>
      <c r="BM59" s="205">
        <f t="shared" si="76"/>
        <v>3089.2078819696098</v>
      </c>
      <c r="BN59" s="205">
        <f t="shared" si="76"/>
        <v>3080.0983861415898</v>
      </c>
      <c r="BO59" s="205">
        <f t="shared" si="76"/>
        <v>3070.9888903135698</v>
      </c>
      <c r="BP59" s="205">
        <f t="shared" si="76"/>
        <v>3061.8793944855497</v>
      </c>
      <c r="BQ59" s="205">
        <f t="shared" si="76"/>
        <v>3052.7698986575292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3043.6604028295092</v>
      </c>
      <c r="BS59" s="205">
        <f t="shared" si="77"/>
        <v>3034.5509070014891</v>
      </c>
      <c r="BT59" s="205">
        <f t="shared" si="77"/>
        <v>3025.4414111734691</v>
      </c>
      <c r="BU59" s="205">
        <f t="shared" si="77"/>
        <v>3016.331915345449</v>
      </c>
      <c r="BV59" s="205">
        <f t="shared" si="77"/>
        <v>3007.222419517429</v>
      </c>
      <c r="BW59" s="205">
        <f t="shared" si="77"/>
        <v>2998.1129236894089</v>
      </c>
      <c r="BX59" s="205">
        <f t="shared" si="77"/>
        <v>2989.0034278613889</v>
      </c>
      <c r="BY59" s="205">
        <f t="shared" si="77"/>
        <v>2979.8939320333684</v>
      </c>
      <c r="BZ59" s="205">
        <f t="shared" si="77"/>
        <v>2970.7844362053484</v>
      </c>
      <c r="CA59" s="205">
        <f t="shared" si="77"/>
        <v>2961.6749403773283</v>
      </c>
      <c r="CB59" s="205">
        <f t="shared" si="77"/>
        <v>2952.5654445493083</v>
      </c>
      <c r="CC59" s="205">
        <f t="shared" si="77"/>
        <v>2943.4559487212882</v>
      </c>
      <c r="CD59" s="205">
        <f t="shared" si="77"/>
        <v>2934.3464528932682</v>
      </c>
      <c r="CE59" s="205">
        <f t="shared" si="77"/>
        <v>2925.2369570652481</v>
      </c>
      <c r="CF59" s="205">
        <f t="shared" si="77"/>
        <v>2916.1274612372281</v>
      </c>
      <c r="CG59" s="205">
        <f t="shared" si="77"/>
        <v>2907.017965409208</v>
      </c>
      <c r="CH59" s="205">
        <f t="shared" si="77"/>
        <v>2897.9084695811875</v>
      </c>
      <c r="CI59" s="205">
        <f t="shared" si="77"/>
        <v>2888.7989737531675</v>
      </c>
      <c r="CJ59" s="205">
        <f t="shared" si="77"/>
        <v>2879.6894779251475</v>
      </c>
      <c r="CK59" s="205">
        <f t="shared" si="77"/>
        <v>2938.9083029933154</v>
      </c>
      <c r="CL59" s="205">
        <f t="shared" si="77"/>
        <v>3066.4554489576708</v>
      </c>
      <c r="CM59" s="205">
        <f t="shared" si="77"/>
        <v>3194.0025949220262</v>
      </c>
      <c r="CN59" s="205">
        <f t="shared" si="77"/>
        <v>3321.5497408863821</v>
      </c>
      <c r="CO59" s="205">
        <f t="shared" si="77"/>
        <v>3449.0968868507375</v>
      </c>
      <c r="CP59" s="205">
        <f t="shared" si="77"/>
        <v>3576.6440328150929</v>
      </c>
      <c r="CQ59" s="205">
        <f t="shared" si="77"/>
        <v>3704.1911787794488</v>
      </c>
      <c r="CR59" s="205">
        <f t="shared" si="77"/>
        <v>3831.7383247438042</v>
      </c>
      <c r="CS59" s="205">
        <f t="shared" si="77"/>
        <v>3959.2854707081597</v>
      </c>
      <c r="CT59" s="205">
        <f t="shared" si="77"/>
        <v>4086.8326166725155</v>
      </c>
      <c r="CU59" s="205">
        <f t="shared" si="77"/>
        <v>4214.3797626368705</v>
      </c>
      <c r="CV59" s="205">
        <f t="shared" si="77"/>
        <v>4341.9269086012264</v>
      </c>
      <c r="CW59" s="205">
        <f t="shared" si="77"/>
        <v>4469.4740545655823</v>
      </c>
      <c r="CX59" s="205">
        <f t="shared" si="77"/>
        <v>4597.0212005299381</v>
      </c>
      <c r="CY59" s="205">
        <f t="shared" si="77"/>
        <v>4724.5683464942931</v>
      </c>
      <c r="CZ59" s="205">
        <f t="shared" si="77"/>
        <v>4841.5219194764713</v>
      </c>
      <c r="DA59" s="205">
        <f t="shared" si="77"/>
        <v>4947.881919476471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2826.235714285714</v>
      </c>
      <c r="G60" s="205">
        <f t="shared" si="78"/>
        <v>2485.9757142857143</v>
      </c>
      <c r="H60" s="205">
        <f t="shared" si="78"/>
        <v>2145.7157142857141</v>
      </c>
      <c r="I60" s="205">
        <f t="shared" si="78"/>
        <v>1805.4557142857143</v>
      </c>
      <c r="J60" s="205">
        <f t="shared" si="78"/>
        <v>1465.1957142857141</v>
      </c>
      <c r="K60" s="205">
        <f t="shared" si="78"/>
        <v>1124.9357142857143</v>
      </c>
      <c r="L60" s="205">
        <f t="shared" si="78"/>
        <v>784.67571428571432</v>
      </c>
      <c r="M60" s="205">
        <f t="shared" si="78"/>
        <v>444.41571428571427</v>
      </c>
      <c r="N60" s="205">
        <f t="shared" si="78"/>
        <v>287.86734693877548</v>
      </c>
      <c r="O60" s="205">
        <f t="shared" si="78"/>
        <v>315.03061224489795</v>
      </c>
      <c r="P60" s="205">
        <f t="shared" si="78"/>
        <v>342.19387755102042</v>
      </c>
      <c r="Q60" s="205">
        <f t="shared" si="78"/>
        <v>369.35714285714289</v>
      </c>
      <c r="R60" s="205">
        <f t="shared" si="78"/>
        <v>396.5204081632653</v>
      </c>
      <c r="S60" s="205">
        <f t="shared" si="78"/>
        <v>423.68367346938777</v>
      </c>
      <c r="T60" s="205">
        <f t="shared" si="78"/>
        <v>450.84693877551024</v>
      </c>
      <c r="U60" s="205">
        <f t="shared" si="78"/>
        <v>478.01020408163265</v>
      </c>
      <c r="V60" s="205">
        <f t="shared" si="78"/>
        <v>505.17346938775512</v>
      </c>
      <c r="W60" s="205">
        <f t="shared" si="78"/>
        <v>532.33673469387759</v>
      </c>
      <c r="X60" s="205">
        <f t="shared" si="78"/>
        <v>559.5</v>
      </c>
      <c r="Y60" s="205">
        <f t="shared" si="78"/>
        <v>586.66326530612241</v>
      </c>
      <c r="Z60" s="205">
        <f t="shared" si="78"/>
        <v>613.82653061224494</v>
      </c>
      <c r="AA60" s="205">
        <f t="shared" si="78"/>
        <v>640.98979591836735</v>
      </c>
      <c r="AB60" s="205">
        <f t="shared" si="78"/>
        <v>668.15306122448987</v>
      </c>
      <c r="AC60" s="205">
        <f t="shared" si="78"/>
        <v>695.31632653061229</v>
      </c>
      <c r="AD60" s="205">
        <f t="shared" si="78"/>
        <v>722.4795918367347</v>
      </c>
      <c r="AE60" s="205">
        <f t="shared" si="78"/>
        <v>749.64285714285711</v>
      </c>
      <c r="AF60" s="205">
        <f t="shared" si="78"/>
        <v>776.80612244897964</v>
      </c>
      <c r="AG60" s="205">
        <f t="shared" si="78"/>
        <v>803.96938775510216</v>
      </c>
      <c r="AH60" s="205">
        <f t="shared" si="78"/>
        <v>831.13265306122457</v>
      </c>
      <c r="AI60" s="205">
        <f t="shared" si="78"/>
        <v>858.29591836734699</v>
      </c>
      <c r="AJ60" s="205">
        <f t="shared" si="78"/>
        <v>885.4591836734694</v>
      </c>
      <c r="AK60" s="205">
        <f t="shared" si="78"/>
        <v>912.62244897959181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939.78571428571422</v>
      </c>
      <c r="AM60" s="205">
        <f t="shared" si="79"/>
        <v>966.94897959183686</v>
      </c>
      <c r="AN60" s="205">
        <f t="shared" si="79"/>
        <v>994.11224489795927</v>
      </c>
      <c r="AO60" s="205">
        <f t="shared" si="79"/>
        <v>1021.2755102040817</v>
      </c>
      <c r="AP60" s="205">
        <f t="shared" si="79"/>
        <v>1048.4387755102041</v>
      </c>
      <c r="AQ60" s="205">
        <f t="shared" si="79"/>
        <v>1075.6020408163265</v>
      </c>
      <c r="AR60" s="205">
        <f t="shared" si="79"/>
        <v>1102.7653061224489</v>
      </c>
      <c r="AS60" s="205">
        <f t="shared" si="79"/>
        <v>1129.9285714285716</v>
      </c>
      <c r="AT60" s="205">
        <f t="shared" si="79"/>
        <v>1157.091836734694</v>
      </c>
      <c r="AU60" s="205">
        <f t="shared" si="79"/>
        <v>1184.2551020408164</v>
      </c>
      <c r="AV60" s="205">
        <f t="shared" si="79"/>
        <v>1211.4183673469388</v>
      </c>
      <c r="AW60" s="205">
        <f t="shared" si="79"/>
        <v>1298.1160714285716</v>
      </c>
      <c r="AX60" s="205">
        <f t="shared" si="79"/>
        <v>1444.3482142857142</v>
      </c>
      <c r="AY60" s="205">
        <f t="shared" si="79"/>
        <v>1590.5803571428573</v>
      </c>
      <c r="AZ60" s="205">
        <f t="shared" si="79"/>
        <v>1736.8125</v>
      </c>
      <c r="BA60" s="205">
        <f t="shared" si="79"/>
        <v>1883.0446428571431</v>
      </c>
      <c r="BB60" s="205">
        <f t="shared" si="79"/>
        <v>2029.2767857142858</v>
      </c>
      <c r="BC60" s="205">
        <f t="shared" si="79"/>
        <v>2175.5089285714289</v>
      </c>
      <c r="BD60" s="205">
        <f t="shared" si="79"/>
        <v>2321.7410714285716</v>
      </c>
      <c r="BE60" s="205">
        <f t="shared" si="79"/>
        <v>2467.9732142857147</v>
      </c>
      <c r="BF60" s="205">
        <f t="shared" si="79"/>
        <v>2614.2053571428573</v>
      </c>
      <c r="BG60" s="205">
        <f t="shared" si="79"/>
        <v>2760.4375000000005</v>
      </c>
      <c r="BH60" s="205">
        <f t="shared" si="79"/>
        <v>2906.6696428571431</v>
      </c>
      <c r="BI60" s="205">
        <f t="shared" si="79"/>
        <v>3052.9017857142862</v>
      </c>
      <c r="BJ60" s="205">
        <f t="shared" si="79"/>
        <v>3199.1339285714289</v>
      </c>
      <c r="BK60" s="205">
        <f t="shared" si="79"/>
        <v>3345.366071428572</v>
      </c>
      <c r="BL60" s="205">
        <f t="shared" si="79"/>
        <v>3491.5982142857147</v>
      </c>
      <c r="BM60" s="205">
        <f t="shared" si="79"/>
        <v>3637.8303571428578</v>
      </c>
      <c r="BN60" s="205">
        <f t="shared" si="79"/>
        <v>3784.0625000000005</v>
      </c>
      <c r="BO60" s="205">
        <f t="shared" si="79"/>
        <v>3930.2946428571436</v>
      </c>
      <c r="BP60" s="205">
        <f t="shared" si="79"/>
        <v>4076.5267857142862</v>
      </c>
      <c r="BQ60" s="205">
        <f t="shared" si="79"/>
        <v>4222.7589285714294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4368.9910714285725</v>
      </c>
      <c r="BS60" s="205">
        <f t="shared" si="80"/>
        <v>4515.2232142857156</v>
      </c>
      <c r="BT60" s="205">
        <f t="shared" si="80"/>
        <v>4661.4553571428578</v>
      </c>
      <c r="BU60" s="205">
        <f t="shared" si="80"/>
        <v>4807.6875000000009</v>
      </c>
      <c r="BV60" s="205">
        <f t="shared" si="80"/>
        <v>4953.9196428571431</v>
      </c>
      <c r="BW60" s="205">
        <f t="shared" si="80"/>
        <v>5100.1517857142862</v>
      </c>
      <c r="BX60" s="205">
        <f t="shared" si="80"/>
        <v>5246.3839285714294</v>
      </c>
      <c r="BY60" s="205">
        <f t="shared" si="80"/>
        <v>5392.6160714285725</v>
      </c>
      <c r="BZ60" s="205">
        <f t="shared" si="80"/>
        <v>5538.8482142857156</v>
      </c>
      <c r="CA60" s="205">
        <f t="shared" si="80"/>
        <v>5685.0803571428578</v>
      </c>
      <c r="CB60" s="205">
        <f t="shared" si="80"/>
        <v>5831.3125000000009</v>
      </c>
      <c r="CC60" s="205">
        <f t="shared" si="80"/>
        <v>5977.544642857144</v>
      </c>
      <c r="CD60" s="205">
        <f t="shared" si="80"/>
        <v>6123.7767857142871</v>
      </c>
      <c r="CE60" s="205">
        <f t="shared" si="80"/>
        <v>6270.0089285714294</v>
      </c>
      <c r="CF60" s="205">
        <f t="shared" si="80"/>
        <v>6416.2410714285725</v>
      </c>
      <c r="CG60" s="205">
        <f t="shared" si="80"/>
        <v>6562.4732142857156</v>
      </c>
      <c r="CH60" s="205">
        <f t="shared" si="80"/>
        <v>6708.7053571428587</v>
      </c>
      <c r="CI60" s="205">
        <f t="shared" si="80"/>
        <v>6854.9375000000009</v>
      </c>
      <c r="CJ60" s="205">
        <f t="shared" si="80"/>
        <v>7001.169642857144</v>
      </c>
      <c r="CK60" s="205">
        <f t="shared" si="80"/>
        <v>7948.3428571428585</v>
      </c>
      <c r="CL60" s="205">
        <f t="shared" si="80"/>
        <v>9696.4571428571435</v>
      </c>
      <c r="CM60" s="205">
        <f t="shared" si="80"/>
        <v>11444.571428571429</v>
      </c>
      <c r="CN60" s="205">
        <f t="shared" si="80"/>
        <v>13192.685714285715</v>
      </c>
      <c r="CO60" s="205">
        <f t="shared" si="80"/>
        <v>14940.8</v>
      </c>
      <c r="CP60" s="205">
        <f t="shared" si="80"/>
        <v>16688.914285714287</v>
      </c>
      <c r="CQ60" s="205">
        <f t="shared" si="80"/>
        <v>18437.028571428571</v>
      </c>
      <c r="CR60" s="205">
        <f t="shared" si="80"/>
        <v>20185.142857142855</v>
      </c>
      <c r="CS60" s="205">
        <f t="shared" si="80"/>
        <v>21933.257142857139</v>
      </c>
      <c r="CT60" s="205">
        <f t="shared" si="80"/>
        <v>23681.37142857143</v>
      </c>
      <c r="CU60" s="205">
        <f t="shared" si="80"/>
        <v>25429.485714285714</v>
      </c>
      <c r="CV60" s="205">
        <f t="shared" si="80"/>
        <v>27177.599999999999</v>
      </c>
      <c r="CW60" s="205">
        <f t="shared" si="80"/>
        <v>28925.714285714283</v>
      </c>
      <c r="CX60" s="205">
        <f t="shared" si="80"/>
        <v>30673.828571428567</v>
      </c>
      <c r="CY60" s="205">
        <f t="shared" si="80"/>
        <v>32421.942857142851</v>
      </c>
      <c r="CZ60" s="205">
        <f t="shared" si="80"/>
        <v>33658.43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34383.29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62.715074980268348</v>
      </c>
      <c r="G61" s="205">
        <f t="shared" si="81"/>
        <v>62.715074980268348</v>
      </c>
      <c r="H61" s="205">
        <f t="shared" si="81"/>
        <v>62.715074980268348</v>
      </c>
      <c r="I61" s="205">
        <f t="shared" si="81"/>
        <v>62.715074980268348</v>
      </c>
      <c r="J61" s="205">
        <f t="shared" si="81"/>
        <v>62.715074980268348</v>
      </c>
      <c r="K61" s="205">
        <f t="shared" si="81"/>
        <v>62.715074980268348</v>
      </c>
      <c r="L61" s="205">
        <f t="shared" si="81"/>
        <v>62.715074980268348</v>
      </c>
      <c r="M61" s="205">
        <f t="shared" si="81"/>
        <v>62.715074980268348</v>
      </c>
      <c r="N61" s="205">
        <f t="shared" si="81"/>
        <v>69.030385681965981</v>
      </c>
      <c r="O61" s="205">
        <f t="shared" si="81"/>
        <v>81.661007085361234</v>
      </c>
      <c r="P61" s="205">
        <f t="shared" si="81"/>
        <v>94.291628488756501</v>
      </c>
      <c r="Q61" s="205">
        <f t="shared" si="81"/>
        <v>106.92224989215177</v>
      </c>
      <c r="R61" s="205">
        <f t="shared" si="81"/>
        <v>119.55287129554702</v>
      </c>
      <c r="S61" s="205">
        <f t="shared" si="81"/>
        <v>132.18349269894227</v>
      </c>
      <c r="T61" s="205">
        <f t="shared" si="81"/>
        <v>144.81411410233753</v>
      </c>
      <c r="U61" s="205">
        <f t="shared" si="81"/>
        <v>157.44473550573281</v>
      </c>
      <c r="V61" s="205">
        <f t="shared" si="81"/>
        <v>170.07535690912806</v>
      </c>
      <c r="W61" s="205">
        <f t="shared" si="81"/>
        <v>182.70597831252331</v>
      </c>
      <c r="X61" s="205">
        <f t="shared" si="81"/>
        <v>195.3365997159186</v>
      </c>
      <c r="Y61" s="205">
        <f t="shared" si="81"/>
        <v>207.96722111931385</v>
      </c>
      <c r="Z61" s="205">
        <f t="shared" si="81"/>
        <v>220.5978425227091</v>
      </c>
      <c r="AA61" s="205">
        <f t="shared" si="81"/>
        <v>233.22846392610435</v>
      </c>
      <c r="AB61" s="205">
        <f t="shared" si="81"/>
        <v>245.85908532949964</v>
      </c>
      <c r="AC61" s="205">
        <f t="shared" si="81"/>
        <v>258.48970673289489</v>
      </c>
      <c r="AD61" s="205">
        <f t="shared" si="81"/>
        <v>271.12032813629014</v>
      </c>
      <c r="AE61" s="205">
        <f t="shared" si="81"/>
        <v>283.75094953968539</v>
      </c>
      <c r="AF61" s="205">
        <f t="shared" si="81"/>
        <v>296.38157094308065</v>
      </c>
      <c r="AG61" s="205">
        <f t="shared" si="81"/>
        <v>309.0121923464759</v>
      </c>
      <c r="AH61" s="205">
        <f t="shared" si="81"/>
        <v>321.64281374987121</v>
      </c>
      <c r="AI61" s="205">
        <f t="shared" si="81"/>
        <v>334.27343515326646</v>
      </c>
      <c r="AJ61" s="205">
        <f t="shared" si="81"/>
        <v>346.90405655666171</v>
      </c>
      <c r="AK61" s="205">
        <f t="shared" si="81"/>
        <v>359.53467796005697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372.16529936345222</v>
      </c>
      <c r="AM61" s="205">
        <f t="shared" si="82"/>
        <v>384.79592076684747</v>
      </c>
      <c r="AN61" s="205">
        <f t="shared" si="82"/>
        <v>397.42654217024273</v>
      </c>
      <c r="AO61" s="205">
        <f t="shared" si="82"/>
        <v>410.05716357363798</v>
      </c>
      <c r="AP61" s="205">
        <f t="shared" si="82"/>
        <v>422.68778497703329</v>
      </c>
      <c r="AQ61" s="205">
        <f t="shared" si="82"/>
        <v>435.31840638042854</v>
      </c>
      <c r="AR61" s="205">
        <f t="shared" si="82"/>
        <v>447.94902778382379</v>
      </c>
      <c r="AS61" s="205">
        <f t="shared" si="82"/>
        <v>460.57964918721905</v>
      </c>
      <c r="AT61" s="205">
        <f t="shared" si="82"/>
        <v>473.2102705906143</v>
      </c>
      <c r="AU61" s="205">
        <f t="shared" si="82"/>
        <v>485.84089199400955</v>
      </c>
      <c r="AV61" s="205">
        <f t="shared" si="82"/>
        <v>498.47151339740481</v>
      </c>
      <c r="AW61" s="205">
        <f t="shared" si="82"/>
        <v>518.28039153562952</v>
      </c>
      <c r="AX61" s="205">
        <f t="shared" si="82"/>
        <v>545.26752640868381</v>
      </c>
      <c r="AY61" s="205">
        <f t="shared" si="82"/>
        <v>572.25466128173809</v>
      </c>
      <c r="AZ61" s="205">
        <f t="shared" si="82"/>
        <v>599.24179615479227</v>
      </c>
      <c r="BA61" s="205">
        <f t="shared" si="82"/>
        <v>626.22893102784656</v>
      </c>
      <c r="BB61" s="205">
        <f t="shared" si="82"/>
        <v>653.21606590090073</v>
      </c>
      <c r="BC61" s="205">
        <f t="shared" si="82"/>
        <v>680.20320077395502</v>
      </c>
      <c r="BD61" s="205">
        <f t="shared" si="82"/>
        <v>707.19033564700931</v>
      </c>
      <c r="BE61" s="205">
        <f t="shared" si="82"/>
        <v>734.17747052006348</v>
      </c>
      <c r="BF61" s="205">
        <f t="shared" si="82"/>
        <v>761.16460539311777</v>
      </c>
      <c r="BG61" s="205">
        <f t="shared" si="82"/>
        <v>788.15174026617206</v>
      </c>
      <c r="BH61" s="205">
        <f t="shared" si="82"/>
        <v>815.13887513922623</v>
      </c>
      <c r="BI61" s="205">
        <f t="shared" si="82"/>
        <v>842.12601001228052</v>
      </c>
      <c r="BJ61" s="205">
        <f t="shared" si="82"/>
        <v>869.1131448853348</v>
      </c>
      <c r="BK61" s="205">
        <f t="shared" si="82"/>
        <v>896.10027975838898</v>
      </c>
      <c r="BL61" s="205">
        <f t="shared" si="82"/>
        <v>923.08741463144327</v>
      </c>
      <c r="BM61" s="205">
        <f t="shared" si="82"/>
        <v>950.07454950449755</v>
      </c>
      <c r="BN61" s="205">
        <f t="shared" si="82"/>
        <v>977.06168437755173</v>
      </c>
      <c r="BO61" s="205">
        <f t="shared" si="82"/>
        <v>1004.048819250606</v>
      </c>
      <c r="BP61" s="205">
        <f t="shared" si="82"/>
        <v>1031.0359541236603</v>
      </c>
      <c r="BQ61" s="205">
        <f t="shared" si="82"/>
        <v>1058.0230889967145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1085.0102238697687</v>
      </c>
      <c r="BS61" s="205">
        <f t="shared" si="83"/>
        <v>1111.9973587428231</v>
      </c>
      <c r="BT61" s="205">
        <f t="shared" si="83"/>
        <v>1138.9844936158772</v>
      </c>
      <c r="BU61" s="205">
        <f t="shared" si="83"/>
        <v>1165.9716284889314</v>
      </c>
      <c r="BV61" s="205">
        <f t="shared" si="83"/>
        <v>1192.9587633619858</v>
      </c>
      <c r="BW61" s="205">
        <f t="shared" si="83"/>
        <v>1219.94589823504</v>
      </c>
      <c r="BX61" s="205">
        <f t="shared" si="83"/>
        <v>1246.9330331080942</v>
      </c>
      <c r="BY61" s="205">
        <f t="shared" si="83"/>
        <v>1273.9201679811486</v>
      </c>
      <c r="BZ61" s="205">
        <f t="shared" si="83"/>
        <v>1300.9073028542027</v>
      </c>
      <c r="CA61" s="205">
        <f t="shared" si="83"/>
        <v>1327.8944377272569</v>
      </c>
      <c r="CB61" s="205">
        <f t="shared" si="83"/>
        <v>1354.8815726003113</v>
      </c>
      <c r="CC61" s="205">
        <f t="shared" si="83"/>
        <v>1381.8687074733655</v>
      </c>
      <c r="CD61" s="205">
        <f t="shared" si="83"/>
        <v>1408.8558423464196</v>
      </c>
      <c r="CE61" s="205">
        <f t="shared" si="83"/>
        <v>1435.8429772194741</v>
      </c>
      <c r="CF61" s="205">
        <f t="shared" si="83"/>
        <v>1462.8301120925282</v>
      </c>
      <c r="CG61" s="205">
        <f t="shared" si="83"/>
        <v>1489.8172469655824</v>
      </c>
      <c r="CH61" s="205">
        <f t="shared" si="83"/>
        <v>1516.8043818386368</v>
      </c>
      <c r="CI61" s="205">
        <f t="shared" si="83"/>
        <v>1543.791516711691</v>
      </c>
      <c r="CJ61" s="205">
        <f t="shared" si="83"/>
        <v>1570.7786515847451</v>
      </c>
      <c r="CK61" s="205">
        <f t="shared" si="83"/>
        <v>1581.5778270944388</v>
      </c>
      <c r="CL61" s="205">
        <f t="shared" si="83"/>
        <v>1576.1890432407715</v>
      </c>
      <c r="CM61" s="205">
        <f t="shared" si="83"/>
        <v>1570.8002593871045</v>
      </c>
      <c r="CN61" s="205">
        <f t="shared" si="83"/>
        <v>1565.4114755334374</v>
      </c>
      <c r="CO61" s="205">
        <f t="shared" si="83"/>
        <v>1560.0226916797701</v>
      </c>
      <c r="CP61" s="205">
        <f t="shared" si="83"/>
        <v>1554.633907826103</v>
      </c>
      <c r="CQ61" s="205">
        <f t="shared" si="83"/>
        <v>1549.2451239724357</v>
      </c>
      <c r="CR61" s="205">
        <f t="shared" si="83"/>
        <v>1543.8563401187687</v>
      </c>
      <c r="CS61" s="205">
        <f t="shared" si="83"/>
        <v>1538.4675562651016</v>
      </c>
      <c r="CT61" s="205">
        <f t="shared" si="83"/>
        <v>1533.0787724114343</v>
      </c>
      <c r="CU61" s="205">
        <f t="shared" si="83"/>
        <v>1527.6899885577673</v>
      </c>
      <c r="CV61" s="205">
        <f t="shared" si="83"/>
        <v>1522.3012047041</v>
      </c>
      <c r="CW61" s="205">
        <f t="shared" si="83"/>
        <v>1516.9124208504329</v>
      </c>
      <c r="CX61" s="205">
        <f t="shared" si="83"/>
        <v>1511.5236369967658</v>
      </c>
      <c r="CY61" s="205">
        <f t="shared" si="83"/>
        <v>1506.1348531430986</v>
      </c>
      <c r="CZ61" s="205">
        <f t="shared" si="83"/>
        <v>1507.655961216265</v>
      </c>
      <c r="DA61" s="205">
        <f t="shared" si="83"/>
        <v>1516.0869612162651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228.57142857142858</v>
      </c>
      <c r="G63" s="205">
        <f t="shared" si="87"/>
        <v>228.57142857142858</v>
      </c>
      <c r="H63" s="205">
        <f t="shared" si="87"/>
        <v>228.57142857142858</v>
      </c>
      <c r="I63" s="205">
        <f t="shared" si="87"/>
        <v>228.57142857142858</v>
      </c>
      <c r="J63" s="205">
        <f t="shared" si="87"/>
        <v>228.57142857142858</v>
      </c>
      <c r="K63" s="205">
        <f t="shared" si="87"/>
        <v>228.57142857142858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228.57142857142858</v>
      </c>
      <c r="M63" s="205">
        <f t="shared" si="87"/>
        <v>228.57142857142858</v>
      </c>
      <c r="N63" s="205">
        <f t="shared" si="87"/>
        <v>285.63469387755106</v>
      </c>
      <c r="O63" s="205">
        <f t="shared" si="87"/>
        <v>399.76122448979595</v>
      </c>
      <c r="P63" s="205">
        <f t="shared" si="87"/>
        <v>513.88775510204084</v>
      </c>
      <c r="Q63" s="205">
        <f t="shared" si="87"/>
        <v>628.01428571428573</v>
      </c>
      <c r="R63" s="205">
        <f t="shared" si="87"/>
        <v>742.14081632653063</v>
      </c>
      <c r="S63" s="205">
        <f t="shared" si="87"/>
        <v>856.26734693877552</v>
      </c>
      <c r="T63" s="205">
        <f t="shared" si="87"/>
        <v>970.39387755102041</v>
      </c>
      <c r="U63" s="205">
        <f t="shared" si="87"/>
        <v>1084.5204081632653</v>
      </c>
      <c r="V63" s="205">
        <f t="shared" si="87"/>
        <v>1198.6469387755103</v>
      </c>
      <c r="W63" s="205">
        <f t="shared" si="87"/>
        <v>1312.7734693877553</v>
      </c>
      <c r="X63" s="205">
        <f t="shared" si="87"/>
        <v>1426.9</v>
      </c>
      <c r="Y63" s="205">
        <f t="shared" si="87"/>
        <v>1541.0265306122451</v>
      </c>
      <c r="Z63" s="205">
        <f t="shared" si="87"/>
        <v>1655.1530612244901</v>
      </c>
      <c r="AA63" s="205">
        <f t="shared" si="87"/>
        <v>1769.2795918367349</v>
      </c>
      <c r="AB63" s="205">
        <f t="shared" si="87"/>
        <v>1883.4061224489799</v>
      </c>
      <c r="AC63" s="205">
        <f t="shared" si="87"/>
        <v>1997.5326530612247</v>
      </c>
      <c r="AD63" s="205">
        <f t="shared" si="87"/>
        <v>2111.6591836734697</v>
      </c>
      <c r="AE63" s="205">
        <f t="shared" si="87"/>
        <v>2225.7857142857142</v>
      </c>
      <c r="AF63" s="205">
        <f t="shared" si="87"/>
        <v>2339.9122448979592</v>
      </c>
      <c r="AG63" s="205">
        <f t="shared" si="87"/>
        <v>2454.0387755102042</v>
      </c>
      <c r="AH63" s="205">
        <f t="shared" si="87"/>
        <v>2568.1653061224492</v>
      </c>
      <c r="AI63" s="205">
        <f t="shared" si="87"/>
        <v>2682.2918367346938</v>
      </c>
      <c r="AJ63" s="205">
        <f t="shared" si="87"/>
        <v>2796.4183673469388</v>
      </c>
      <c r="AK63" s="205">
        <f t="shared" si="87"/>
        <v>2910.5448979591838</v>
      </c>
      <c r="AL63" s="205">
        <f t="shared" si="87"/>
        <v>3024.6714285714288</v>
      </c>
      <c r="AM63" s="205">
        <f t="shared" si="87"/>
        <v>3138.7979591836734</v>
      </c>
      <c r="AN63" s="205">
        <f t="shared" si="87"/>
        <v>3252.9244897959184</v>
      </c>
      <c r="AO63" s="205">
        <f t="shared" si="87"/>
        <v>3367.0510204081634</v>
      </c>
      <c r="AP63" s="205">
        <f t="shared" si="87"/>
        <v>3481.1775510204084</v>
      </c>
      <c r="AQ63" s="205">
        <f t="shared" si="87"/>
        <v>3595.3040816326534</v>
      </c>
      <c r="AR63" s="205">
        <f t="shared" si="87"/>
        <v>3709.4306122448979</v>
      </c>
      <c r="AS63" s="205">
        <f t="shared" si="87"/>
        <v>3823.5571428571429</v>
      </c>
      <c r="AT63" s="205">
        <f t="shared" si="87"/>
        <v>3937.6836734693879</v>
      </c>
      <c r="AU63" s="205">
        <f t="shared" si="87"/>
        <v>4051.8102040816329</v>
      </c>
      <c r="AV63" s="205">
        <f t="shared" si="87"/>
        <v>4165.936734693878</v>
      </c>
      <c r="AW63" s="205">
        <f t="shared" si="87"/>
        <v>4502.3125</v>
      </c>
      <c r="AX63" s="205">
        <f t="shared" si="87"/>
        <v>5060.9375</v>
      </c>
      <c r="AY63" s="205">
        <f t="shared" si="87"/>
        <v>5619.5625</v>
      </c>
      <c r="AZ63" s="205">
        <f t="shared" si="87"/>
        <v>6178.1875</v>
      </c>
      <c r="BA63" s="205">
        <f t="shared" si="87"/>
        <v>6736.8125</v>
      </c>
      <c r="BB63" s="205">
        <f t="shared" si="87"/>
        <v>7295.4375</v>
      </c>
      <c r="BC63" s="205">
        <f t="shared" si="87"/>
        <v>7854.0625000000009</v>
      </c>
      <c r="BD63" s="205">
        <f t="shared" si="87"/>
        <v>8412.6875</v>
      </c>
      <c r="BE63" s="205">
        <f t="shared" si="87"/>
        <v>8971.3125</v>
      </c>
      <c r="BF63" s="205">
        <f t="shared" si="87"/>
        <v>9529.9375</v>
      </c>
      <c r="BG63" s="205">
        <f t="shared" si="87"/>
        <v>10088.5625</v>
      </c>
      <c r="BH63" s="205">
        <f t="shared" si="87"/>
        <v>10647.1875</v>
      </c>
      <c r="BI63" s="205">
        <f t="shared" si="87"/>
        <v>11205.812500000002</v>
      </c>
      <c r="BJ63" s="205">
        <f t="shared" si="87"/>
        <v>11764.437500000002</v>
      </c>
      <c r="BK63" s="205">
        <f t="shared" si="87"/>
        <v>12323.062500000002</v>
      </c>
      <c r="BL63" s="205">
        <f t="shared" si="87"/>
        <v>12881.687500000002</v>
      </c>
      <c r="BM63" s="205">
        <f t="shared" si="87"/>
        <v>13440.312500000002</v>
      </c>
      <c r="BN63" s="205">
        <f t="shared" si="87"/>
        <v>13998.937500000002</v>
      </c>
      <c r="BO63" s="205">
        <f t="shared" si="87"/>
        <v>14557.562500000002</v>
      </c>
      <c r="BP63" s="205">
        <f t="shared" si="87"/>
        <v>15116.187500000002</v>
      </c>
      <c r="BQ63" s="205">
        <f t="shared" si="87"/>
        <v>15674.812500000002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16233.437500000002</v>
      </c>
      <c r="BS63" s="205">
        <f t="shared" si="89"/>
        <v>16792.0625</v>
      </c>
      <c r="BT63" s="205">
        <f t="shared" si="89"/>
        <v>17350.6875</v>
      </c>
      <c r="BU63" s="205">
        <f t="shared" si="89"/>
        <v>17909.312500000004</v>
      </c>
      <c r="BV63" s="205">
        <f t="shared" si="89"/>
        <v>18467.937500000004</v>
      </c>
      <c r="BW63" s="205">
        <f t="shared" si="89"/>
        <v>19026.562500000004</v>
      </c>
      <c r="BX63" s="205">
        <f t="shared" si="89"/>
        <v>19585.187500000004</v>
      </c>
      <c r="BY63" s="205">
        <f t="shared" si="89"/>
        <v>20143.812500000004</v>
      </c>
      <c r="BZ63" s="205">
        <f t="shared" si="89"/>
        <v>20702.437500000004</v>
      </c>
      <c r="CA63" s="205">
        <f t="shared" si="89"/>
        <v>21261.062500000004</v>
      </c>
      <c r="CB63" s="205">
        <f t="shared" si="89"/>
        <v>21819.687500000004</v>
      </c>
      <c r="CC63" s="205">
        <f t="shared" si="89"/>
        <v>22378.312500000004</v>
      </c>
      <c r="CD63" s="205">
        <f t="shared" si="89"/>
        <v>22936.937500000004</v>
      </c>
      <c r="CE63" s="205">
        <f t="shared" si="89"/>
        <v>23495.562500000004</v>
      </c>
      <c r="CF63" s="205">
        <f t="shared" si="89"/>
        <v>24054.187500000004</v>
      </c>
      <c r="CG63" s="205">
        <f t="shared" si="89"/>
        <v>24612.812500000004</v>
      </c>
      <c r="CH63" s="205">
        <f t="shared" si="89"/>
        <v>25171.437500000004</v>
      </c>
      <c r="CI63" s="205">
        <f t="shared" si="89"/>
        <v>25730.062500000004</v>
      </c>
      <c r="CJ63" s="205">
        <f t="shared" si="89"/>
        <v>26288.687500000004</v>
      </c>
      <c r="CK63" s="205">
        <f t="shared" si="89"/>
        <v>26572.11851851852</v>
      </c>
      <c r="CL63" s="205">
        <f t="shared" si="89"/>
        <v>26580.355555555558</v>
      </c>
      <c r="CM63" s="205">
        <f t="shared" si="89"/>
        <v>26588.592592592595</v>
      </c>
      <c r="CN63" s="205">
        <f t="shared" si="89"/>
        <v>26596.829629629632</v>
      </c>
      <c r="CO63" s="205">
        <f t="shared" si="89"/>
        <v>26605.066666666669</v>
      </c>
      <c r="CP63" s="205">
        <f t="shared" si="89"/>
        <v>26613.303703703707</v>
      </c>
      <c r="CQ63" s="205">
        <f t="shared" si="89"/>
        <v>26621.540740740744</v>
      </c>
      <c r="CR63" s="205">
        <f t="shared" si="89"/>
        <v>26629.777777777781</v>
      </c>
      <c r="CS63" s="205">
        <f t="shared" si="89"/>
        <v>26638.014814814815</v>
      </c>
      <c r="CT63" s="205">
        <f t="shared" si="89"/>
        <v>26646.251851851852</v>
      </c>
      <c r="CU63" s="205">
        <f t="shared" si="89"/>
        <v>26654.488888888889</v>
      </c>
      <c r="CV63" s="205">
        <f t="shared" si="89"/>
        <v>26662.725925925926</v>
      </c>
      <c r="CW63" s="205">
        <f t="shared" si="89"/>
        <v>26670.962962962964</v>
      </c>
      <c r="CX63" s="205">
        <f t="shared" si="89"/>
        <v>26679.200000000001</v>
      </c>
      <c r="CY63" s="205">
        <f t="shared" si="89"/>
        <v>26687.437037037038</v>
      </c>
      <c r="CZ63" s="205">
        <f t="shared" si="89"/>
        <v>26691.555555555555</v>
      </c>
      <c r="DA63" s="205">
        <f t="shared" si="89"/>
        <v>26691.555555555555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824.49305488011362</v>
      </c>
      <c r="G64" s="205">
        <f t="shared" si="90"/>
        <v>824.49305488011362</v>
      </c>
      <c r="H64" s="205">
        <f t="shared" si="90"/>
        <v>824.49305488011362</v>
      </c>
      <c r="I64" s="205">
        <f t="shared" si="90"/>
        <v>824.49305488011362</v>
      </c>
      <c r="J64" s="205">
        <f t="shared" si="90"/>
        <v>824.49305488011362</v>
      </c>
      <c r="K64" s="205">
        <f t="shared" si="90"/>
        <v>824.49305488011362</v>
      </c>
      <c r="L64" s="205">
        <f t="shared" si="88"/>
        <v>824.49305488011362</v>
      </c>
      <c r="M64" s="205">
        <f t="shared" si="90"/>
        <v>824.49305488011362</v>
      </c>
      <c r="N64" s="205">
        <f t="shared" si="90"/>
        <v>812.71458266754053</v>
      </c>
      <c r="O64" s="205">
        <f t="shared" si="90"/>
        <v>789.15763824239446</v>
      </c>
      <c r="P64" s="205">
        <f t="shared" si="90"/>
        <v>765.60069381724838</v>
      </c>
      <c r="Q64" s="205">
        <f t="shared" si="90"/>
        <v>742.0437493921022</v>
      </c>
      <c r="R64" s="205">
        <f t="shared" si="90"/>
        <v>718.48680496695613</v>
      </c>
      <c r="S64" s="205">
        <f t="shared" si="90"/>
        <v>694.92986054181006</v>
      </c>
      <c r="T64" s="205">
        <f t="shared" si="90"/>
        <v>671.37291611666399</v>
      </c>
      <c r="U64" s="205">
        <f t="shared" si="90"/>
        <v>647.81597169151792</v>
      </c>
      <c r="V64" s="205">
        <f t="shared" si="90"/>
        <v>624.25902726637173</v>
      </c>
      <c r="W64" s="205">
        <f t="shared" si="90"/>
        <v>600.70208284122566</v>
      </c>
      <c r="X64" s="205">
        <f t="shared" si="90"/>
        <v>577.14513841607959</v>
      </c>
      <c r="Y64" s="205">
        <f t="shared" si="90"/>
        <v>553.58819399093341</v>
      </c>
      <c r="Z64" s="205">
        <f t="shared" si="90"/>
        <v>530.03124956578733</v>
      </c>
      <c r="AA64" s="205">
        <f t="shared" si="90"/>
        <v>506.47430514064121</v>
      </c>
      <c r="AB64" s="205">
        <f t="shared" si="90"/>
        <v>482.91736071549514</v>
      </c>
      <c r="AC64" s="205">
        <f t="shared" si="90"/>
        <v>459.36041629034901</v>
      </c>
      <c r="AD64" s="205">
        <f t="shared" si="90"/>
        <v>435.80347186520294</v>
      </c>
      <c r="AE64" s="205">
        <f t="shared" si="90"/>
        <v>412.24652744005681</v>
      </c>
      <c r="AF64" s="205">
        <f t="shared" si="90"/>
        <v>388.68958301491074</v>
      </c>
      <c r="AG64" s="205">
        <f t="shared" si="90"/>
        <v>365.13263858976461</v>
      </c>
      <c r="AH64" s="205">
        <f t="shared" si="90"/>
        <v>341.57569416461848</v>
      </c>
      <c r="AI64" s="205">
        <f t="shared" si="90"/>
        <v>318.01874973947241</v>
      </c>
      <c r="AJ64" s="205">
        <f t="shared" si="90"/>
        <v>294.46180531432628</v>
      </c>
      <c r="AK64" s="205">
        <f t="shared" si="90"/>
        <v>270.90486088918021</v>
      </c>
      <c r="AL64" s="205">
        <f t="shared" si="90"/>
        <v>247.34791646403414</v>
      </c>
      <c r="AM64" s="205">
        <f t="shared" si="90"/>
        <v>223.79097203888796</v>
      </c>
      <c r="AN64" s="205">
        <f t="shared" si="90"/>
        <v>200.23402761374189</v>
      </c>
      <c r="AO64" s="205">
        <f t="shared" si="90"/>
        <v>176.67708318859582</v>
      </c>
      <c r="AP64" s="205">
        <f t="shared" si="90"/>
        <v>153.12013876344963</v>
      </c>
      <c r="AQ64" s="205">
        <f t="shared" si="90"/>
        <v>129.56319433830356</v>
      </c>
      <c r="AR64" s="205">
        <f t="shared" si="90"/>
        <v>106.00624991315749</v>
      </c>
      <c r="AS64" s="205">
        <f t="shared" si="90"/>
        <v>82.449305488011419</v>
      </c>
      <c r="AT64" s="205">
        <f t="shared" si="90"/>
        <v>58.892361062865234</v>
      </c>
      <c r="AU64" s="205">
        <f t="shared" si="90"/>
        <v>35.335416637719163</v>
      </c>
      <c r="AV64" s="205">
        <f t="shared" si="90"/>
        <v>11.778472212573092</v>
      </c>
      <c r="AW64" s="205">
        <f t="shared" si="90"/>
        <v>0</v>
      </c>
      <c r="AX64" s="205">
        <f t="shared" si="90"/>
        <v>0</v>
      </c>
      <c r="AY64" s="205">
        <f t="shared" si="90"/>
        <v>0</v>
      </c>
      <c r="AZ64" s="205">
        <f t="shared" si="90"/>
        <v>0</v>
      </c>
      <c r="BA64" s="205">
        <f t="shared" si="90"/>
        <v>0</v>
      </c>
      <c r="BB64" s="205">
        <f t="shared" si="90"/>
        <v>0</v>
      </c>
      <c r="BC64" s="205">
        <f t="shared" si="90"/>
        <v>0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26.094999999999942</v>
      </c>
      <c r="DA64" s="205">
        <f t="shared" si="91"/>
        <v>78.284999999999826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17165.714285714286</v>
      </c>
      <c r="G65" s="205">
        <f t="shared" si="92"/>
        <v>17165.714285714286</v>
      </c>
      <c r="H65" s="205">
        <f t="shared" si="92"/>
        <v>17165.714285714286</v>
      </c>
      <c r="I65" s="205">
        <f t="shared" si="92"/>
        <v>17165.714285714286</v>
      </c>
      <c r="J65" s="205">
        <f t="shared" si="92"/>
        <v>17165.714285714286</v>
      </c>
      <c r="K65" s="205">
        <f t="shared" si="92"/>
        <v>17165.714285714286</v>
      </c>
      <c r="L65" s="205">
        <f t="shared" si="88"/>
        <v>17165.714285714286</v>
      </c>
      <c r="M65" s="205">
        <f t="shared" si="92"/>
        <v>17165.714285714286</v>
      </c>
      <c r="N65" s="205">
        <f t="shared" si="92"/>
        <v>16965.489795918369</v>
      </c>
      <c r="O65" s="205">
        <f t="shared" si="92"/>
        <v>16565.040816326531</v>
      </c>
      <c r="P65" s="205">
        <f t="shared" si="92"/>
        <v>16164.591836734695</v>
      </c>
      <c r="Q65" s="205">
        <f t="shared" si="92"/>
        <v>15764.142857142857</v>
      </c>
      <c r="R65" s="205">
        <f t="shared" si="92"/>
        <v>15363.693877551021</v>
      </c>
      <c r="S65" s="205">
        <f t="shared" si="92"/>
        <v>14963.244897959185</v>
      </c>
      <c r="T65" s="205">
        <f t="shared" si="92"/>
        <v>14562.795918367348</v>
      </c>
      <c r="U65" s="205">
        <f t="shared" si="92"/>
        <v>14162.34693877551</v>
      </c>
      <c r="V65" s="205">
        <f t="shared" si="92"/>
        <v>13761.897959183674</v>
      </c>
      <c r="W65" s="205">
        <f t="shared" si="92"/>
        <v>13361.448979591838</v>
      </c>
      <c r="X65" s="205">
        <f t="shared" si="92"/>
        <v>12961</v>
      </c>
      <c r="Y65" s="205">
        <f t="shared" si="92"/>
        <v>12560.551020408164</v>
      </c>
      <c r="Z65" s="205">
        <f t="shared" si="92"/>
        <v>12160.102040816328</v>
      </c>
      <c r="AA65" s="205">
        <f t="shared" si="92"/>
        <v>11759.65306122449</v>
      </c>
      <c r="AB65" s="205">
        <f t="shared" si="92"/>
        <v>11359.204081632653</v>
      </c>
      <c r="AC65" s="205">
        <f t="shared" si="92"/>
        <v>10958.755102040817</v>
      </c>
      <c r="AD65" s="205">
        <f t="shared" si="92"/>
        <v>10558.306122448979</v>
      </c>
      <c r="AE65" s="205">
        <f t="shared" si="92"/>
        <v>10157.857142857143</v>
      </c>
      <c r="AF65" s="205">
        <f t="shared" si="92"/>
        <v>9757.4081632653069</v>
      </c>
      <c r="AG65" s="205">
        <f t="shared" si="92"/>
        <v>9356.9591836734689</v>
      </c>
      <c r="AH65" s="205">
        <f t="shared" si="92"/>
        <v>8956.5102040816328</v>
      </c>
      <c r="AI65" s="205">
        <f t="shared" si="92"/>
        <v>8556.0612244897966</v>
      </c>
      <c r="AJ65" s="205">
        <f t="shared" si="92"/>
        <v>8155.6122448979586</v>
      </c>
      <c r="AK65" s="205">
        <f t="shared" si="92"/>
        <v>7755.1632653061224</v>
      </c>
      <c r="AL65" s="205">
        <f t="shared" si="92"/>
        <v>7354.7142857142862</v>
      </c>
      <c r="AM65" s="205">
        <f t="shared" si="92"/>
        <v>6954.2653061224501</v>
      </c>
      <c r="AN65" s="205">
        <f t="shared" si="92"/>
        <v>6553.8163265306121</v>
      </c>
      <c r="AO65" s="205">
        <f t="shared" si="92"/>
        <v>6153.3673469387759</v>
      </c>
      <c r="AP65" s="205">
        <f t="shared" si="92"/>
        <v>5752.9183673469397</v>
      </c>
      <c r="AQ65" s="205">
        <f t="shared" si="92"/>
        <v>5352.4693877551017</v>
      </c>
      <c r="AR65" s="205">
        <f t="shared" si="92"/>
        <v>4952.0204081632655</v>
      </c>
      <c r="AS65" s="205">
        <f t="shared" si="92"/>
        <v>4551.5714285714294</v>
      </c>
      <c r="AT65" s="205">
        <f t="shared" si="92"/>
        <v>4151.1224489795914</v>
      </c>
      <c r="AU65" s="205">
        <f t="shared" si="92"/>
        <v>3750.6734693877552</v>
      </c>
      <c r="AV65" s="205">
        <f t="shared" si="92"/>
        <v>3350.224489795919</v>
      </c>
      <c r="AW65" s="205">
        <f t="shared" si="92"/>
        <v>3110.625</v>
      </c>
      <c r="AX65" s="205">
        <f t="shared" si="92"/>
        <v>3031.875</v>
      </c>
      <c r="AY65" s="205">
        <f t="shared" si="92"/>
        <v>2953.125</v>
      </c>
      <c r="AZ65" s="205">
        <f t="shared" si="92"/>
        <v>2874.375</v>
      </c>
      <c r="BA65" s="205">
        <f t="shared" si="92"/>
        <v>2795.625</v>
      </c>
      <c r="BB65" s="205">
        <f t="shared" si="92"/>
        <v>2716.875</v>
      </c>
      <c r="BC65" s="205">
        <f t="shared" si="92"/>
        <v>2638.125</v>
      </c>
      <c r="BD65" s="205">
        <f t="shared" si="92"/>
        <v>2559.375</v>
      </c>
      <c r="BE65" s="205">
        <f t="shared" si="92"/>
        <v>2480.625</v>
      </c>
      <c r="BF65" s="205">
        <f t="shared" si="92"/>
        <v>2401.875</v>
      </c>
      <c r="BG65" s="205">
        <f t="shared" si="92"/>
        <v>2323.125</v>
      </c>
      <c r="BH65" s="205">
        <f t="shared" si="92"/>
        <v>2244.375</v>
      </c>
      <c r="BI65" s="205">
        <f t="shared" si="92"/>
        <v>2165.625</v>
      </c>
      <c r="BJ65" s="205">
        <f t="shared" si="92"/>
        <v>2086.875</v>
      </c>
      <c r="BK65" s="205">
        <f t="shared" si="92"/>
        <v>2008.125</v>
      </c>
      <c r="BL65" s="205">
        <f t="shared" si="92"/>
        <v>1929.375</v>
      </c>
      <c r="BM65" s="205">
        <f t="shared" si="92"/>
        <v>1850.625</v>
      </c>
      <c r="BN65" s="205">
        <f t="shared" si="92"/>
        <v>1771.875</v>
      </c>
      <c r="BO65" s="205">
        <f t="shared" si="92"/>
        <v>1693.125</v>
      </c>
      <c r="BP65" s="205">
        <f t="shared" si="92"/>
        <v>1614.375</v>
      </c>
      <c r="BQ65" s="205">
        <f t="shared" si="92"/>
        <v>1535.625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1456.875</v>
      </c>
      <c r="BS65" s="205">
        <f t="shared" si="93"/>
        <v>1378.125</v>
      </c>
      <c r="BT65" s="205">
        <f t="shared" si="93"/>
        <v>1299.375</v>
      </c>
      <c r="BU65" s="205">
        <f t="shared" si="93"/>
        <v>1220.625</v>
      </c>
      <c r="BV65" s="205">
        <f t="shared" si="93"/>
        <v>1141.875</v>
      </c>
      <c r="BW65" s="205">
        <f t="shared" si="93"/>
        <v>1063.125</v>
      </c>
      <c r="BX65" s="205">
        <f t="shared" si="93"/>
        <v>984.375</v>
      </c>
      <c r="BY65" s="205">
        <f t="shared" si="93"/>
        <v>905.625</v>
      </c>
      <c r="BZ65" s="205">
        <f t="shared" si="93"/>
        <v>826.875</v>
      </c>
      <c r="CA65" s="205">
        <f t="shared" si="93"/>
        <v>748.125</v>
      </c>
      <c r="CB65" s="205">
        <f t="shared" si="93"/>
        <v>669.375</v>
      </c>
      <c r="CC65" s="205">
        <f t="shared" si="93"/>
        <v>590.625</v>
      </c>
      <c r="CD65" s="205">
        <f t="shared" si="93"/>
        <v>511.875</v>
      </c>
      <c r="CE65" s="205">
        <f t="shared" si="93"/>
        <v>433.125</v>
      </c>
      <c r="CF65" s="205">
        <f t="shared" si="93"/>
        <v>354.375</v>
      </c>
      <c r="CG65" s="205">
        <f t="shared" si="93"/>
        <v>275.625</v>
      </c>
      <c r="CH65" s="205">
        <f t="shared" si="93"/>
        <v>196.875</v>
      </c>
      <c r="CI65" s="205">
        <f t="shared" si="93"/>
        <v>118.125</v>
      </c>
      <c r="CJ65" s="205">
        <f t="shared" si="93"/>
        <v>39.375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1457.1428571428571</v>
      </c>
      <c r="AX66" s="205">
        <f t="shared" si="94"/>
        <v>4371.4285714285716</v>
      </c>
      <c r="AY66" s="205">
        <f t="shared" si="94"/>
        <v>7285.7142857142853</v>
      </c>
      <c r="AZ66" s="205">
        <f t="shared" si="94"/>
        <v>10200</v>
      </c>
      <c r="BA66" s="205">
        <f t="shared" si="94"/>
        <v>13114.285714285714</v>
      </c>
      <c r="BB66" s="205">
        <f t="shared" si="94"/>
        <v>16028.571428571428</v>
      </c>
      <c r="BC66" s="205">
        <f t="shared" si="94"/>
        <v>18942.857142857141</v>
      </c>
      <c r="BD66" s="205">
        <f t="shared" si="94"/>
        <v>21857.142857142855</v>
      </c>
      <c r="BE66" s="205">
        <f t="shared" si="94"/>
        <v>24771.428571428572</v>
      </c>
      <c r="BF66" s="205">
        <f t="shared" si="94"/>
        <v>27685.714285714286</v>
      </c>
      <c r="BG66" s="205">
        <f t="shared" si="94"/>
        <v>30600</v>
      </c>
      <c r="BH66" s="205">
        <f t="shared" si="94"/>
        <v>33514.28571428571</v>
      </c>
      <c r="BI66" s="205">
        <f t="shared" si="94"/>
        <v>36428.571428571428</v>
      </c>
      <c r="BJ66" s="205">
        <f t="shared" si="94"/>
        <v>39342.857142857145</v>
      </c>
      <c r="BK66" s="205">
        <f t="shared" si="94"/>
        <v>42257.142857142855</v>
      </c>
      <c r="BL66" s="205">
        <f t="shared" si="94"/>
        <v>45171.428571428572</v>
      </c>
      <c r="BM66" s="205">
        <f t="shared" si="94"/>
        <v>48085.714285714283</v>
      </c>
      <c r="BN66" s="205">
        <f t="shared" si="94"/>
        <v>51000</v>
      </c>
      <c r="BO66" s="205">
        <f t="shared" si="94"/>
        <v>53914.28571428571</v>
      </c>
      <c r="BP66" s="205">
        <f t="shared" si="94"/>
        <v>56828.571428571428</v>
      </c>
      <c r="BQ66" s="205">
        <f t="shared" si="94"/>
        <v>59742.857142857145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62657.142857142855</v>
      </c>
      <c r="BS66" s="205">
        <f t="shared" si="95"/>
        <v>65571.428571428565</v>
      </c>
      <c r="BT66" s="205">
        <f t="shared" si="95"/>
        <v>68485.71428571429</v>
      </c>
      <c r="BU66" s="205">
        <f t="shared" si="95"/>
        <v>71400</v>
      </c>
      <c r="BV66" s="205">
        <f t="shared" si="95"/>
        <v>74314.28571428571</v>
      </c>
      <c r="BW66" s="205">
        <f t="shared" si="95"/>
        <v>77228.57142857142</v>
      </c>
      <c r="BX66" s="205">
        <f t="shared" si="95"/>
        <v>80142.857142857145</v>
      </c>
      <c r="BY66" s="205">
        <f t="shared" si="95"/>
        <v>83057.142857142855</v>
      </c>
      <c r="BZ66" s="205">
        <f t="shared" si="95"/>
        <v>85971.428571428565</v>
      </c>
      <c r="CA66" s="205">
        <f t="shared" si="95"/>
        <v>88885.71428571429</v>
      </c>
      <c r="CB66" s="205">
        <f t="shared" si="95"/>
        <v>91800</v>
      </c>
      <c r="CC66" s="205">
        <f t="shared" si="95"/>
        <v>94714.28571428571</v>
      </c>
      <c r="CD66" s="205">
        <f t="shared" si="95"/>
        <v>97628.57142857142</v>
      </c>
      <c r="CE66" s="205">
        <f t="shared" si="95"/>
        <v>100542.85714285714</v>
      </c>
      <c r="CF66" s="205">
        <f t="shared" si="95"/>
        <v>103457.14285714286</v>
      </c>
      <c r="CG66" s="205">
        <f t="shared" si="95"/>
        <v>106371.42857142857</v>
      </c>
      <c r="CH66" s="205">
        <f t="shared" si="95"/>
        <v>109285.71428571429</v>
      </c>
      <c r="CI66" s="205">
        <f t="shared" si="95"/>
        <v>112200</v>
      </c>
      <c r="CJ66" s="205">
        <f t="shared" si="95"/>
        <v>115114.28571428571</v>
      </c>
      <c r="CK66" s="205">
        <f t="shared" si="95"/>
        <v>116596.82539682538</v>
      </c>
      <c r="CL66" s="205">
        <f t="shared" si="95"/>
        <v>116647.61904761904</v>
      </c>
      <c r="CM66" s="205">
        <f t="shared" si="95"/>
        <v>116698.41269841269</v>
      </c>
      <c r="CN66" s="205">
        <f t="shared" si="95"/>
        <v>116749.20634920635</v>
      </c>
      <c r="CO66" s="205">
        <f t="shared" si="95"/>
        <v>116800</v>
      </c>
      <c r="CP66" s="205">
        <f t="shared" si="95"/>
        <v>116850.79365079364</v>
      </c>
      <c r="CQ66" s="205">
        <f t="shared" si="95"/>
        <v>116901.58730158729</v>
      </c>
      <c r="CR66" s="205">
        <f t="shared" si="95"/>
        <v>116952.38095238095</v>
      </c>
      <c r="CS66" s="205">
        <f t="shared" si="95"/>
        <v>117003.1746031746</v>
      </c>
      <c r="CT66" s="205">
        <f t="shared" si="95"/>
        <v>117053.96825396825</v>
      </c>
      <c r="CU66" s="205">
        <f t="shared" si="95"/>
        <v>117104.76190476189</v>
      </c>
      <c r="CV66" s="205">
        <f t="shared" si="95"/>
        <v>117155.55555555555</v>
      </c>
      <c r="CW66" s="205">
        <f t="shared" si="95"/>
        <v>117206.3492063492</v>
      </c>
      <c r="CX66" s="205">
        <f t="shared" si="95"/>
        <v>117257.14285714286</v>
      </c>
      <c r="CY66" s="205">
        <f t="shared" si="95"/>
        <v>117307.93650793651</v>
      </c>
      <c r="CZ66" s="205">
        <f t="shared" si="95"/>
        <v>118669.18333333333</v>
      </c>
      <c r="DA66" s="205">
        <f t="shared" si="95"/>
        <v>121340.88333333333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6857.1428571428569</v>
      </c>
      <c r="G67" s="205">
        <f t="shared" si="96"/>
        <v>6857.1428571428569</v>
      </c>
      <c r="H67" s="205">
        <f t="shared" si="96"/>
        <v>6857.1428571428569</v>
      </c>
      <c r="I67" s="205">
        <f t="shared" si="96"/>
        <v>6857.1428571428569</v>
      </c>
      <c r="J67" s="205">
        <f t="shared" si="96"/>
        <v>6857.1428571428569</v>
      </c>
      <c r="K67" s="205">
        <f t="shared" si="96"/>
        <v>6857.1428571428569</v>
      </c>
      <c r="L67" s="205">
        <f t="shared" si="88"/>
        <v>6857.1428571428569</v>
      </c>
      <c r="M67" s="205">
        <f t="shared" si="96"/>
        <v>6857.1428571428569</v>
      </c>
      <c r="N67" s="205">
        <f t="shared" si="96"/>
        <v>6796.8979591836733</v>
      </c>
      <c r="O67" s="205">
        <f t="shared" si="96"/>
        <v>6676.408163265306</v>
      </c>
      <c r="P67" s="205">
        <f t="shared" si="96"/>
        <v>6555.9183673469388</v>
      </c>
      <c r="Q67" s="205">
        <f t="shared" si="96"/>
        <v>6435.4285714285716</v>
      </c>
      <c r="R67" s="205">
        <f t="shared" si="96"/>
        <v>6314.9387755102034</v>
      </c>
      <c r="S67" s="205">
        <f t="shared" si="96"/>
        <v>6194.4489795918362</v>
      </c>
      <c r="T67" s="205">
        <f t="shared" si="96"/>
        <v>6073.9591836734689</v>
      </c>
      <c r="U67" s="205">
        <f t="shared" si="96"/>
        <v>5953.4693877551017</v>
      </c>
      <c r="V67" s="205">
        <f t="shared" si="96"/>
        <v>5832.9795918367345</v>
      </c>
      <c r="W67" s="205">
        <f t="shared" si="96"/>
        <v>5712.4897959183672</v>
      </c>
      <c r="X67" s="205">
        <f t="shared" si="96"/>
        <v>5592</v>
      </c>
      <c r="Y67" s="205">
        <f t="shared" si="96"/>
        <v>5471.5102040816328</v>
      </c>
      <c r="Z67" s="205">
        <f t="shared" si="96"/>
        <v>5351.0204081632655</v>
      </c>
      <c r="AA67" s="205">
        <f t="shared" si="96"/>
        <v>5230.5306122448983</v>
      </c>
      <c r="AB67" s="205">
        <f t="shared" si="96"/>
        <v>5110.0408163265311</v>
      </c>
      <c r="AC67" s="205">
        <f t="shared" si="96"/>
        <v>4989.5510204081629</v>
      </c>
      <c r="AD67" s="205">
        <f t="shared" si="96"/>
        <v>4869.0612244897957</v>
      </c>
      <c r="AE67" s="205">
        <f t="shared" si="96"/>
        <v>4748.5714285714284</v>
      </c>
      <c r="AF67" s="205">
        <f t="shared" si="96"/>
        <v>4628.0816326530612</v>
      </c>
      <c r="AG67" s="205">
        <f t="shared" si="96"/>
        <v>4507.591836734694</v>
      </c>
      <c r="AH67" s="205">
        <f t="shared" si="96"/>
        <v>4387.1020408163267</v>
      </c>
      <c r="AI67" s="205">
        <f t="shared" si="96"/>
        <v>4266.6122448979586</v>
      </c>
      <c r="AJ67" s="205">
        <f t="shared" si="96"/>
        <v>4146.1224489795914</v>
      </c>
      <c r="AK67" s="205">
        <f t="shared" si="96"/>
        <v>4025.6326530612246</v>
      </c>
      <c r="AL67" s="205">
        <f t="shared" si="96"/>
        <v>3905.1428571428573</v>
      </c>
      <c r="AM67" s="205">
        <f t="shared" si="96"/>
        <v>3784.6530612244896</v>
      </c>
      <c r="AN67" s="205">
        <f t="shared" si="96"/>
        <v>3664.1632653061224</v>
      </c>
      <c r="AO67" s="205">
        <f t="shared" si="96"/>
        <v>3543.6734693877552</v>
      </c>
      <c r="AP67" s="205">
        <f t="shared" si="96"/>
        <v>3423.1836734693879</v>
      </c>
      <c r="AQ67" s="205">
        <f t="shared" si="96"/>
        <v>3302.6938775510207</v>
      </c>
      <c r="AR67" s="205">
        <f t="shared" si="96"/>
        <v>3182.204081632653</v>
      </c>
      <c r="AS67" s="205">
        <f t="shared" si="96"/>
        <v>3061.7142857142858</v>
      </c>
      <c r="AT67" s="205">
        <f t="shared" si="96"/>
        <v>2941.2244897959185</v>
      </c>
      <c r="AU67" s="205">
        <f t="shared" si="96"/>
        <v>2820.7346938775513</v>
      </c>
      <c r="AV67" s="205">
        <f t="shared" si="96"/>
        <v>2700.2448979591836</v>
      </c>
      <c r="AW67" s="205">
        <f t="shared" si="96"/>
        <v>2607</v>
      </c>
      <c r="AX67" s="205">
        <f t="shared" si="96"/>
        <v>2541</v>
      </c>
      <c r="AY67" s="205">
        <f t="shared" si="96"/>
        <v>2475</v>
      </c>
      <c r="AZ67" s="205">
        <f t="shared" si="96"/>
        <v>2409</v>
      </c>
      <c r="BA67" s="205">
        <f t="shared" si="96"/>
        <v>2343</v>
      </c>
      <c r="BB67" s="205">
        <f t="shared" si="96"/>
        <v>2277</v>
      </c>
      <c r="BC67" s="205">
        <f t="shared" si="96"/>
        <v>2211</v>
      </c>
      <c r="BD67" s="205">
        <f t="shared" si="96"/>
        <v>2145</v>
      </c>
      <c r="BE67" s="205">
        <f t="shared" si="96"/>
        <v>2079</v>
      </c>
      <c r="BF67" s="205">
        <f t="shared" si="96"/>
        <v>2013</v>
      </c>
      <c r="BG67" s="205">
        <f t="shared" si="96"/>
        <v>1947</v>
      </c>
      <c r="BH67" s="205">
        <f t="shared" si="96"/>
        <v>1881</v>
      </c>
      <c r="BI67" s="205">
        <f t="shared" si="96"/>
        <v>1815</v>
      </c>
      <c r="BJ67" s="205">
        <f t="shared" si="96"/>
        <v>1749</v>
      </c>
      <c r="BK67" s="205">
        <f t="shared" si="96"/>
        <v>1683</v>
      </c>
      <c r="BL67" s="205">
        <f t="shared" si="96"/>
        <v>1617</v>
      </c>
      <c r="BM67" s="205">
        <f t="shared" si="96"/>
        <v>1551</v>
      </c>
      <c r="BN67" s="205">
        <f t="shared" si="96"/>
        <v>1485</v>
      </c>
      <c r="BO67" s="205">
        <f t="shared" si="96"/>
        <v>1419</v>
      </c>
      <c r="BP67" s="205">
        <f t="shared" si="96"/>
        <v>1353</v>
      </c>
      <c r="BQ67" s="205">
        <f t="shared" si="96"/>
        <v>1287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1221</v>
      </c>
      <c r="BS67" s="205">
        <f t="shared" si="97"/>
        <v>1155</v>
      </c>
      <c r="BT67" s="205">
        <f t="shared" si="97"/>
        <v>1089</v>
      </c>
      <c r="BU67" s="205">
        <f t="shared" si="97"/>
        <v>1023</v>
      </c>
      <c r="BV67" s="205">
        <f t="shared" si="97"/>
        <v>957</v>
      </c>
      <c r="BW67" s="205">
        <f t="shared" si="97"/>
        <v>891</v>
      </c>
      <c r="BX67" s="205">
        <f t="shared" si="97"/>
        <v>825</v>
      </c>
      <c r="BY67" s="205">
        <f t="shared" si="97"/>
        <v>759</v>
      </c>
      <c r="BZ67" s="205">
        <f t="shared" si="97"/>
        <v>693</v>
      </c>
      <c r="CA67" s="205">
        <f t="shared" si="97"/>
        <v>627</v>
      </c>
      <c r="CB67" s="205">
        <f t="shared" si="97"/>
        <v>561</v>
      </c>
      <c r="CC67" s="205">
        <f t="shared" si="97"/>
        <v>495</v>
      </c>
      <c r="CD67" s="205">
        <f t="shared" si="97"/>
        <v>429</v>
      </c>
      <c r="CE67" s="205">
        <f t="shared" si="97"/>
        <v>363</v>
      </c>
      <c r="CF67" s="205">
        <f t="shared" si="97"/>
        <v>297</v>
      </c>
      <c r="CG67" s="205">
        <f t="shared" si="97"/>
        <v>231</v>
      </c>
      <c r="CH67" s="205">
        <f t="shared" si="97"/>
        <v>165</v>
      </c>
      <c r="CI67" s="205">
        <f t="shared" si="97"/>
        <v>99</v>
      </c>
      <c r="CJ67" s="205">
        <f t="shared" si="97"/>
        <v>33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414.76499999999999</v>
      </c>
      <c r="DA67" s="205">
        <f t="shared" si="97"/>
        <v>1244.2950000000001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0</v>
      </c>
      <c r="AF68" s="205">
        <f t="shared" si="98"/>
        <v>0</v>
      </c>
      <c r="AG68" s="205">
        <f t="shared" si="98"/>
        <v>0</v>
      </c>
      <c r="AH68" s="205">
        <f t="shared" si="98"/>
        <v>0</v>
      </c>
      <c r="AI68" s="205">
        <f t="shared" si="98"/>
        <v>0</v>
      </c>
      <c r="AJ68" s="205">
        <f t="shared" si="98"/>
        <v>0</v>
      </c>
      <c r="AK68" s="205">
        <f t="shared" si="98"/>
        <v>0</v>
      </c>
      <c r="AL68" s="205">
        <f t="shared" si="98"/>
        <v>0</v>
      </c>
      <c r="AM68" s="205">
        <f t="shared" si="98"/>
        <v>0</v>
      </c>
      <c r="AN68" s="205">
        <f t="shared" si="98"/>
        <v>0</v>
      </c>
      <c r="AO68" s="205">
        <f t="shared" si="98"/>
        <v>0</v>
      </c>
      <c r="AP68" s="205">
        <f t="shared" si="98"/>
        <v>0</v>
      </c>
      <c r="AQ68" s="205">
        <f t="shared" si="98"/>
        <v>0</v>
      </c>
      <c r="AR68" s="205">
        <f t="shared" si="98"/>
        <v>0</v>
      </c>
      <c r="AS68" s="205">
        <f t="shared" si="98"/>
        <v>0</v>
      </c>
      <c r="AT68" s="205">
        <f t="shared" si="98"/>
        <v>0</v>
      </c>
      <c r="AU68" s="205">
        <f t="shared" si="98"/>
        <v>0</v>
      </c>
      <c r="AV68" s="205">
        <f t="shared" si="98"/>
        <v>0</v>
      </c>
      <c r="AW68" s="205">
        <f t="shared" si="98"/>
        <v>0</v>
      </c>
      <c r="AX68" s="205">
        <f t="shared" si="98"/>
        <v>0</v>
      </c>
      <c r="AY68" s="205">
        <f t="shared" si="98"/>
        <v>0</v>
      </c>
      <c r="AZ68" s="205">
        <f t="shared" si="98"/>
        <v>0</v>
      </c>
      <c r="BA68" s="205">
        <f t="shared" si="98"/>
        <v>0</v>
      </c>
      <c r="BB68" s="205">
        <f t="shared" si="98"/>
        <v>0</v>
      </c>
      <c r="BC68" s="205">
        <f t="shared" si="98"/>
        <v>0</v>
      </c>
      <c r="BD68" s="205">
        <f t="shared" si="98"/>
        <v>0</v>
      </c>
      <c r="BE68" s="205">
        <f t="shared" si="98"/>
        <v>0</v>
      </c>
      <c r="BF68" s="205">
        <f t="shared" si="98"/>
        <v>0</v>
      </c>
      <c r="BG68" s="205">
        <f t="shared" si="98"/>
        <v>0</v>
      </c>
      <c r="BH68" s="205">
        <f t="shared" si="98"/>
        <v>0</v>
      </c>
      <c r="BI68" s="205">
        <f t="shared" si="98"/>
        <v>0</v>
      </c>
      <c r="BJ68" s="205">
        <f t="shared" si="98"/>
        <v>0</v>
      </c>
      <c r="BK68" s="205">
        <f t="shared" si="98"/>
        <v>0</v>
      </c>
      <c r="BL68" s="205">
        <f t="shared" si="98"/>
        <v>0</v>
      </c>
      <c r="BM68" s="205">
        <f t="shared" si="98"/>
        <v>0</v>
      </c>
      <c r="BN68" s="205">
        <f t="shared" si="98"/>
        <v>0</v>
      </c>
      <c r="BO68" s="205">
        <f t="shared" si="98"/>
        <v>0</v>
      </c>
      <c r="BP68" s="205">
        <f t="shared" si="98"/>
        <v>0</v>
      </c>
      <c r="BQ68" s="205">
        <f t="shared" si="98"/>
        <v>0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5">
        <f t="shared" si="99"/>
        <v>0</v>
      </c>
      <c r="BT68" s="205">
        <f t="shared" si="99"/>
        <v>0</v>
      </c>
      <c r="BU68" s="205">
        <f t="shared" si="99"/>
        <v>0</v>
      </c>
      <c r="BV68" s="205">
        <f t="shared" si="99"/>
        <v>0</v>
      </c>
      <c r="BW68" s="205">
        <f t="shared" si="99"/>
        <v>0</v>
      </c>
      <c r="BX68" s="205">
        <f t="shared" si="99"/>
        <v>0</v>
      </c>
      <c r="BY68" s="205">
        <f t="shared" si="99"/>
        <v>0</v>
      </c>
      <c r="BZ68" s="205">
        <f t="shared" si="99"/>
        <v>0</v>
      </c>
      <c r="CA68" s="205">
        <f t="shared" si="99"/>
        <v>0</v>
      </c>
      <c r="CB68" s="205">
        <f t="shared" si="99"/>
        <v>0</v>
      </c>
      <c r="CC68" s="205">
        <f t="shared" si="99"/>
        <v>0</v>
      </c>
      <c r="CD68" s="205">
        <f t="shared" si="99"/>
        <v>0</v>
      </c>
      <c r="CE68" s="205">
        <f t="shared" si="99"/>
        <v>0</v>
      </c>
      <c r="CF68" s="205">
        <f t="shared" si="99"/>
        <v>0</v>
      </c>
      <c r="CG68" s="205">
        <f t="shared" si="99"/>
        <v>0</v>
      </c>
      <c r="CH68" s="205">
        <f t="shared" si="99"/>
        <v>0</v>
      </c>
      <c r="CI68" s="205">
        <f t="shared" si="99"/>
        <v>0</v>
      </c>
      <c r="CJ68" s="205">
        <f t="shared" si="99"/>
        <v>0</v>
      </c>
      <c r="CK68" s="205">
        <f t="shared" si="99"/>
        <v>711.11111111111109</v>
      </c>
      <c r="CL68" s="205">
        <f t="shared" si="99"/>
        <v>2133.333333333333</v>
      </c>
      <c r="CM68" s="205">
        <f t="shared" si="99"/>
        <v>3555.5555555555557</v>
      </c>
      <c r="CN68" s="205">
        <f t="shared" si="99"/>
        <v>4977.7777777777774</v>
      </c>
      <c r="CO68" s="205">
        <f t="shared" si="99"/>
        <v>6400</v>
      </c>
      <c r="CP68" s="205">
        <f t="shared" si="99"/>
        <v>7822.2222222222217</v>
      </c>
      <c r="CQ68" s="205">
        <f t="shared" si="99"/>
        <v>9244.4444444444434</v>
      </c>
      <c r="CR68" s="205">
        <f t="shared" si="99"/>
        <v>10666.666666666666</v>
      </c>
      <c r="CS68" s="205">
        <f t="shared" si="99"/>
        <v>12088.888888888889</v>
      </c>
      <c r="CT68" s="205">
        <f t="shared" si="99"/>
        <v>13511.111111111111</v>
      </c>
      <c r="CU68" s="205">
        <f t="shared" si="99"/>
        <v>14933.333333333332</v>
      </c>
      <c r="CV68" s="205">
        <f t="shared" si="99"/>
        <v>16355.555555555555</v>
      </c>
      <c r="CW68" s="205">
        <f t="shared" si="99"/>
        <v>17777.777777777777</v>
      </c>
      <c r="CX68" s="205">
        <f t="shared" si="99"/>
        <v>19200</v>
      </c>
      <c r="CY68" s="205">
        <f t="shared" si="99"/>
        <v>20622.222222222223</v>
      </c>
      <c r="CZ68" s="205">
        <f t="shared" si="99"/>
        <v>24435.083333333332</v>
      </c>
      <c r="DA68" s="205">
        <f t="shared" si="99"/>
        <v>30638.583333333332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1264.0607808236907</v>
      </c>
      <c r="G69" s="205">
        <f t="shared" si="100"/>
        <v>1264.0607808236907</v>
      </c>
      <c r="H69" s="205">
        <f t="shared" si="100"/>
        <v>1264.0607808236907</v>
      </c>
      <c r="I69" s="205">
        <f t="shared" si="100"/>
        <v>1264.0607808236907</v>
      </c>
      <c r="J69" s="205">
        <f t="shared" si="100"/>
        <v>1264.0607808236907</v>
      </c>
      <c r="K69" s="205">
        <f t="shared" si="100"/>
        <v>1264.0607808236907</v>
      </c>
      <c r="L69" s="205">
        <f t="shared" si="88"/>
        <v>1264.0607808236907</v>
      </c>
      <c r="M69" s="205">
        <f t="shared" si="100"/>
        <v>1264.0607808236907</v>
      </c>
      <c r="N69" s="205">
        <f t="shared" si="100"/>
        <v>1265.7537193694368</v>
      </c>
      <c r="O69" s="205">
        <f t="shared" si="100"/>
        <v>1269.1395964609287</v>
      </c>
      <c r="P69" s="205">
        <f t="shared" si="100"/>
        <v>1272.5254735524209</v>
      </c>
      <c r="Q69" s="205">
        <f t="shared" si="100"/>
        <v>1275.9113506439128</v>
      </c>
      <c r="R69" s="205">
        <f t="shared" si="100"/>
        <v>1279.2972277354049</v>
      </c>
      <c r="S69" s="205">
        <f t="shared" si="100"/>
        <v>1282.6831048268969</v>
      </c>
      <c r="T69" s="205">
        <f t="shared" si="100"/>
        <v>1286.068981918389</v>
      </c>
      <c r="U69" s="205">
        <f t="shared" si="100"/>
        <v>1289.4548590098811</v>
      </c>
      <c r="V69" s="205">
        <f t="shared" si="100"/>
        <v>1292.8407361013731</v>
      </c>
      <c r="W69" s="205">
        <f t="shared" si="100"/>
        <v>1296.2266131928652</v>
      </c>
      <c r="X69" s="205">
        <f t="shared" si="100"/>
        <v>1299.6124902843571</v>
      </c>
      <c r="Y69" s="205">
        <f t="shared" si="100"/>
        <v>1302.9983673758493</v>
      </c>
      <c r="Z69" s="205">
        <f t="shared" si="100"/>
        <v>1306.3842444673412</v>
      </c>
      <c r="AA69" s="205">
        <f t="shared" si="100"/>
        <v>1309.7701215588334</v>
      </c>
      <c r="AB69" s="205">
        <f t="shared" si="100"/>
        <v>1313.1559986503253</v>
      </c>
      <c r="AC69" s="205">
        <f t="shared" si="100"/>
        <v>1316.5418757418174</v>
      </c>
      <c r="AD69" s="205">
        <f t="shared" si="100"/>
        <v>1319.9277528333093</v>
      </c>
      <c r="AE69" s="205">
        <f t="shared" si="100"/>
        <v>1323.3136299248015</v>
      </c>
      <c r="AF69" s="205">
        <f t="shared" si="100"/>
        <v>1326.6995070162936</v>
      </c>
      <c r="AG69" s="205">
        <f t="shared" si="100"/>
        <v>1330.0853841077856</v>
      </c>
      <c r="AH69" s="205">
        <f t="shared" si="100"/>
        <v>1333.4712611992777</v>
      </c>
      <c r="AI69" s="205">
        <f t="shared" si="100"/>
        <v>1336.8571382907696</v>
      </c>
      <c r="AJ69" s="205">
        <f t="shared" si="100"/>
        <v>1340.2430153822618</v>
      </c>
      <c r="AK69" s="205">
        <f t="shared" si="100"/>
        <v>1343.6288924737537</v>
      </c>
      <c r="AL69" s="205">
        <f t="shared" si="100"/>
        <v>1347.0147695652458</v>
      </c>
      <c r="AM69" s="205">
        <f t="shared" si="100"/>
        <v>1350.4006466567378</v>
      </c>
      <c r="AN69" s="205">
        <f t="shared" si="100"/>
        <v>1353.7865237482299</v>
      </c>
      <c r="AO69" s="205">
        <f t="shared" si="100"/>
        <v>1357.1724008397218</v>
      </c>
      <c r="AP69" s="205">
        <f t="shared" si="100"/>
        <v>1360.558277931214</v>
      </c>
      <c r="AQ69" s="205">
        <f t="shared" si="100"/>
        <v>1363.9441550227061</v>
      </c>
      <c r="AR69" s="205">
        <f t="shared" si="100"/>
        <v>1367.330032114198</v>
      </c>
      <c r="AS69" s="205">
        <f t="shared" si="100"/>
        <v>1370.7159092056902</v>
      </c>
      <c r="AT69" s="205">
        <f t="shared" si="100"/>
        <v>1374.1017862971821</v>
      </c>
      <c r="AU69" s="205">
        <f t="shared" si="100"/>
        <v>1377.4876633886743</v>
      </c>
      <c r="AV69" s="205">
        <f t="shared" si="100"/>
        <v>1380.8735404801662</v>
      </c>
      <c r="AW69" s="205">
        <f t="shared" si="100"/>
        <v>1377.1349678583103</v>
      </c>
      <c r="AX69" s="205">
        <f t="shared" si="100"/>
        <v>1366.2719455231068</v>
      </c>
      <c r="AY69" s="205">
        <f t="shared" si="100"/>
        <v>1355.4089231879032</v>
      </c>
      <c r="AZ69" s="205">
        <f t="shared" si="100"/>
        <v>1344.5459008526996</v>
      </c>
      <c r="BA69" s="205">
        <f t="shared" si="100"/>
        <v>1333.682878517496</v>
      </c>
      <c r="BB69" s="205">
        <f t="shared" si="100"/>
        <v>1322.8198561822924</v>
      </c>
      <c r="BC69" s="205">
        <f t="shared" si="100"/>
        <v>1311.9568338470888</v>
      </c>
      <c r="BD69" s="205">
        <f t="shared" si="100"/>
        <v>1301.0938115118852</v>
      </c>
      <c r="BE69" s="205">
        <f t="shared" si="100"/>
        <v>1290.2307891766816</v>
      </c>
      <c r="BF69" s="205">
        <f t="shared" si="100"/>
        <v>1279.367766841478</v>
      </c>
      <c r="BG69" s="205">
        <f t="shared" si="100"/>
        <v>1268.5047445062744</v>
      </c>
      <c r="BH69" s="205">
        <f t="shared" si="100"/>
        <v>1257.6417221710708</v>
      </c>
      <c r="BI69" s="205">
        <f t="shared" si="100"/>
        <v>1246.7786998358672</v>
      </c>
      <c r="BJ69" s="205">
        <f t="shared" si="100"/>
        <v>1235.9156775006636</v>
      </c>
      <c r="BK69" s="205">
        <f t="shared" si="100"/>
        <v>1225.05265516546</v>
      </c>
      <c r="BL69" s="205">
        <f t="shared" si="100"/>
        <v>1214.1896328302564</v>
      </c>
      <c r="BM69" s="205">
        <f t="shared" si="100"/>
        <v>1203.3266104950528</v>
      </c>
      <c r="BN69" s="205">
        <f t="shared" si="100"/>
        <v>1192.4635881598492</v>
      </c>
      <c r="BO69" s="205">
        <f t="shared" si="100"/>
        <v>1181.6005658246456</v>
      </c>
      <c r="BP69" s="205">
        <f t="shared" si="100"/>
        <v>1170.737543489442</v>
      </c>
      <c r="BQ69" s="205">
        <f t="shared" si="100"/>
        <v>1159.8745211542384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1149.0114988190348</v>
      </c>
      <c r="BS69" s="205">
        <f t="shared" si="101"/>
        <v>1138.1484764838312</v>
      </c>
      <c r="BT69" s="205">
        <f t="shared" si="101"/>
        <v>1127.2854541486277</v>
      </c>
      <c r="BU69" s="205">
        <f t="shared" si="101"/>
        <v>1116.4224318134238</v>
      </c>
      <c r="BV69" s="205">
        <f t="shared" si="101"/>
        <v>1105.5594094782205</v>
      </c>
      <c r="BW69" s="205">
        <f t="shared" si="101"/>
        <v>1094.6963871430166</v>
      </c>
      <c r="BX69" s="205">
        <f t="shared" si="101"/>
        <v>1083.8333648078133</v>
      </c>
      <c r="BY69" s="205">
        <f t="shared" si="101"/>
        <v>1072.9703424726094</v>
      </c>
      <c r="BZ69" s="205">
        <f t="shared" si="101"/>
        <v>1062.1073201374058</v>
      </c>
      <c r="CA69" s="205">
        <f t="shared" si="101"/>
        <v>1051.2442978022023</v>
      </c>
      <c r="CB69" s="205">
        <f t="shared" si="101"/>
        <v>1040.3812754669987</v>
      </c>
      <c r="CC69" s="205">
        <f t="shared" si="101"/>
        <v>1029.5182531317951</v>
      </c>
      <c r="CD69" s="205">
        <f t="shared" si="101"/>
        <v>1018.6552307965915</v>
      </c>
      <c r="CE69" s="205">
        <f t="shared" si="101"/>
        <v>1007.7922084613879</v>
      </c>
      <c r="CF69" s="205">
        <f t="shared" si="101"/>
        <v>996.92918612618428</v>
      </c>
      <c r="CG69" s="205">
        <f t="shared" si="101"/>
        <v>986.06616379098068</v>
      </c>
      <c r="CH69" s="205">
        <f t="shared" si="101"/>
        <v>975.20314145577709</v>
      </c>
      <c r="CI69" s="205">
        <f t="shared" si="101"/>
        <v>964.34011912057349</v>
      </c>
      <c r="CJ69" s="205">
        <f t="shared" si="101"/>
        <v>953.47709678536989</v>
      </c>
      <c r="CK69" s="205">
        <f t="shared" si="101"/>
        <v>941.02302572430312</v>
      </c>
      <c r="CL69" s="205">
        <f t="shared" si="101"/>
        <v>926.97790593737329</v>
      </c>
      <c r="CM69" s="205">
        <f t="shared" si="101"/>
        <v>912.93278615044335</v>
      </c>
      <c r="CN69" s="205">
        <f t="shared" si="101"/>
        <v>898.88766636351352</v>
      </c>
      <c r="CO69" s="205">
        <f t="shared" si="101"/>
        <v>884.84254657658357</v>
      </c>
      <c r="CP69" s="205">
        <f t="shared" si="101"/>
        <v>870.79742678965374</v>
      </c>
      <c r="CQ69" s="205">
        <f t="shared" si="101"/>
        <v>856.75230700272391</v>
      </c>
      <c r="CR69" s="205">
        <f t="shared" si="101"/>
        <v>842.70718721579397</v>
      </c>
      <c r="CS69" s="205">
        <f t="shared" si="101"/>
        <v>828.66206742886402</v>
      </c>
      <c r="CT69" s="205">
        <f t="shared" si="101"/>
        <v>814.61694764193419</v>
      </c>
      <c r="CU69" s="205">
        <f t="shared" si="101"/>
        <v>800.57182785500436</v>
      </c>
      <c r="CV69" s="205">
        <f t="shared" si="101"/>
        <v>786.52670806807441</v>
      </c>
      <c r="CW69" s="205">
        <f t="shared" si="101"/>
        <v>772.48158828114458</v>
      </c>
      <c r="CX69" s="205">
        <f t="shared" si="101"/>
        <v>758.43646849421464</v>
      </c>
      <c r="CY69" s="205">
        <f t="shared" si="101"/>
        <v>744.39134870728481</v>
      </c>
      <c r="CZ69" s="205">
        <f t="shared" si="101"/>
        <v>744.73378881381984</v>
      </c>
      <c r="DA69" s="205">
        <f t="shared" si="101"/>
        <v>759.46378881381986</v>
      </c>
    </row>
    <row r="70" spans="1:105" s="205" customFormat="1">
      <c r="A70" s="205" t="str">
        <f>Income!A85</f>
        <v>Cash transfer - official</v>
      </c>
      <c r="F70" s="205">
        <f t="shared" si="100"/>
        <v>13920</v>
      </c>
      <c r="G70" s="205">
        <f t="shared" si="100"/>
        <v>13920</v>
      </c>
      <c r="H70" s="205">
        <f t="shared" si="100"/>
        <v>13920</v>
      </c>
      <c r="I70" s="205">
        <f t="shared" si="100"/>
        <v>13920</v>
      </c>
      <c r="J70" s="205">
        <f t="shared" si="100"/>
        <v>13920</v>
      </c>
      <c r="K70" s="205">
        <f t="shared" si="100"/>
        <v>13920</v>
      </c>
      <c r="L70" s="205">
        <f t="shared" si="100"/>
        <v>13920</v>
      </c>
      <c r="M70" s="205">
        <f t="shared" si="100"/>
        <v>13920</v>
      </c>
      <c r="N70" s="205">
        <f t="shared" si="100"/>
        <v>14076</v>
      </c>
      <c r="O70" s="205">
        <f t="shared" si="100"/>
        <v>14388</v>
      </c>
      <c r="P70" s="205">
        <f t="shared" si="100"/>
        <v>14700</v>
      </c>
      <c r="Q70" s="205">
        <f t="shared" si="100"/>
        <v>15012</v>
      </c>
      <c r="R70" s="205">
        <f t="shared" si="100"/>
        <v>15324</v>
      </c>
      <c r="S70" s="205">
        <f t="shared" si="100"/>
        <v>15636</v>
      </c>
      <c r="T70" s="205">
        <f t="shared" si="100"/>
        <v>15948</v>
      </c>
      <c r="U70" s="205">
        <f t="shared" si="100"/>
        <v>16260</v>
      </c>
      <c r="V70" s="205">
        <f t="shared" si="100"/>
        <v>16572</v>
      </c>
      <c r="W70" s="205">
        <f t="shared" si="100"/>
        <v>16884</v>
      </c>
      <c r="X70" s="205">
        <f t="shared" si="100"/>
        <v>17196</v>
      </c>
      <c r="Y70" s="205">
        <f t="shared" si="100"/>
        <v>17508</v>
      </c>
      <c r="Z70" s="205">
        <f t="shared" si="100"/>
        <v>17820</v>
      </c>
      <c r="AA70" s="205">
        <f t="shared" si="100"/>
        <v>18132</v>
      </c>
      <c r="AB70" s="205">
        <f t="shared" si="100"/>
        <v>18444</v>
      </c>
      <c r="AC70" s="205">
        <f t="shared" si="100"/>
        <v>18756</v>
      </c>
      <c r="AD70" s="205">
        <f t="shared" si="100"/>
        <v>19068</v>
      </c>
      <c r="AE70" s="205">
        <f t="shared" si="100"/>
        <v>19380</v>
      </c>
      <c r="AF70" s="205">
        <f t="shared" si="100"/>
        <v>19692</v>
      </c>
      <c r="AG70" s="205">
        <f t="shared" si="100"/>
        <v>20004</v>
      </c>
      <c r="AH70" s="205">
        <f t="shared" si="100"/>
        <v>20316</v>
      </c>
      <c r="AI70" s="205">
        <f t="shared" si="100"/>
        <v>20628</v>
      </c>
      <c r="AJ70" s="205">
        <f t="shared" si="100"/>
        <v>20940</v>
      </c>
      <c r="AK70" s="205">
        <f t="shared" si="100"/>
        <v>21252</v>
      </c>
      <c r="AL70" s="205">
        <f t="shared" si="100"/>
        <v>21564</v>
      </c>
      <c r="AM70" s="205">
        <f t="shared" si="100"/>
        <v>21876</v>
      </c>
      <c r="AN70" s="205">
        <f t="shared" si="100"/>
        <v>22188</v>
      </c>
      <c r="AO70" s="205">
        <f t="shared" si="100"/>
        <v>22500</v>
      </c>
      <c r="AP70" s="205">
        <f t="shared" si="100"/>
        <v>22812</v>
      </c>
      <c r="AQ70" s="205">
        <f t="shared" si="100"/>
        <v>23124</v>
      </c>
      <c r="AR70" s="205">
        <f t="shared" si="100"/>
        <v>23436</v>
      </c>
      <c r="AS70" s="205">
        <f t="shared" si="100"/>
        <v>23748</v>
      </c>
      <c r="AT70" s="205">
        <f t="shared" si="100"/>
        <v>24060</v>
      </c>
      <c r="AU70" s="205">
        <f t="shared" si="100"/>
        <v>24372</v>
      </c>
      <c r="AV70" s="205">
        <f t="shared" si="100"/>
        <v>24684</v>
      </c>
      <c r="AW70" s="205">
        <f t="shared" si="100"/>
        <v>24635.785714285714</v>
      </c>
      <c r="AX70" s="205">
        <f t="shared" si="100"/>
        <v>24227.357142857141</v>
      </c>
      <c r="AY70" s="205">
        <f t="shared" si="100"/>
        <v>23818.928571428572</v>
      </c>
      <c r="AZ70" s="205">
        <f t="shared" si="100"/>
        <v>23410.5</v>
      </c>
      <c r="BA70" s="205">
        <f t="shared" si="100"/>
        <v>23002.071428571428</v>
      </c>
      <c r="BB70" s="205">
        <f t="shared" si="100"/>
        <v>22593.642857142855</v>
      </c>
      <c r="BC70" s="205">
        <f t="shared" si="100"/>
        <v>22185.214285714286</v>
      </c>
      <c r="BD70" s="205">
        <f t="shared" si="100"/>
        <v>21776.785714285714</v>
      </c>
      <c r="BE70" s="205">
        <f t="shared" si="100"/>
        <v>21368.357142857141</v>
      </c>
      <c r="BF70" s="205">
        <f t="shared" si="100"/>
        <v>20959.928571428572</v>
      </c>
      <c r="BG70" s="205">
        <f t="shared" si="100"/>
        <v>20551.5</v>
      </c>
      <c r="BH70" s="205">
        <f t="shared" si="100"/>
        <v>20143.071428571428</v>
      </c>
      <c r="BI70" s="205">
        <f t="shared" si="100"/>
        <v>19734.642857142855</v>
      </c>
      <c r="BJ70" s="205">
        <f t="shared" si="100"/>
        <v>19326.214285714286</v>
      </c>
      <c r="BK70" s="205">
        <f t="shared" si="100"/>
        <v>18917.785714285714</v>
      </c>
      <c r="BL70" s="205">
        <f t="shared" si="100"/>
        <v>18509.357142857141</v>
      </c>
      <c r="BM70" s="205">
        <f t="shared" si="100"/>
        <v>18100.928571428572</v>
      </c>
      <c r="BN70" s="205">
        <f t="shared" si="100"/>
        <v>17692.5</v>
      </c>
      <c r="BO70" s="205">
        <f t="shared" si="100"/>
        <v>17284.071428571428</v>
      </c>
      <c r="BP70" s="205">
        <f t="shared" si="100"/>
        <v>16875.642857142855</v>
      </c>
      <c r="BQ70" s="205">
        <f t="shared" si="100"/>
        <v>16467.214285714286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16058.785714285714</v>
      </c>
      <c r="BS70" s="205">
        <f t="shared" si="102"/>
        <v>15650.357142857143</v>
      </c>
      <c r="BT70" s="205">
        <f t="shared" si="102"/>
        <v>15241.928571428571</v>
      </c>
      <c r="BU70" s="205">
        <f t="shared" si="102"/>
        <v>14833.5</v>
      </c>
      <c r="BV70" s="205">
        <f t="shared" si="102"/>
        <v>14425.071428571428</v>
      </c>
      <c r="BW70" s="205">
        <f t="shared" si="102"/>
        <v>14016.642857142857</v>
      </c>
      <c r="BX70" s="205">
        <f t="shared" si="102"/>
        <v>13608.214285714284</v>
      </c>
      <c r="BY70" s="205">
        <f t="shared" si="102"/>
        <v>13199.785714285714</v>
      </c>
      <c r="BZ70" s="205">
        <f t="shared" si="102"/>
        <v>12791.357142857143</v>
      </c>
      <c r="CA70" s="205">
        <f t="shared" si="102"/>
        <v>12382.928571428571</v>
      </c>
      <c r="CB70" s="205">
        <f t="shared" si="102"/>
        <v>11974.5</v>
      </c>
      <c r="CC70" s="205">
        <f t="shared" si="102"/>
        <v>11566.071428571428</v>
      </c>
      <c r="CD70" s="205">
        <f t="shared" si="102"/>
        <v>11157.642857142857</v>
      </c>
      <c r="CE70" s="205">
        <f t="shared" si="102"/>
        <v>10749.214285714284</v>
      </c>
      <c r="CF70" s="205">
        <f t="shared" si="102"/>
        <v>10340.785714285714</v>
      </c>
      <c r="CG70" s="205">
        <f t="shared" si="102"/>
        <v>9932.3571428571431</v>
      </c>
      <c r="CH70" s="205">
        <f t="shared" si="102"/>
        <v>9523.9285714285706</v>
      </c>
      <c r="CI70" s="205">
        <f t="shared" si="102"/>
        <v>9115.5</v>
      </c>
      <c r="CJ70" s="205">
        <f t="shared" si="102"/>
        <v>8707.0714285714275</v>
      </c>
      <c r="CK70" s="205">
        <f t="shared" si="102"/>
        <v>8439.8730158730159</v>
      </c>
      <c r="CL70" s="205">
        <f t="shared" si="102"/>
        <v>8313.9047619047615</v>
      </c>
      <c r="CM70" s="205">
        <f t="shared" si="102"/>
        <v>8187.936507936508</v>
      </c>
      <c r="CN70" s="205">
        <f t="shared" si="102"/>
        <v>8061.9682539682544</v>
      </c>
      <c r="CO70" s="205">
        <f t="shared" si="102"/>
        <v>7936</v>
      </c>
      <c r="CP70" s="205">
        <f t="shared" si="102"/>
        <v>7810.0317460317465</v>
      </c>
      <c r="CQ70" s="205">
        <f t="shared" si="102"/>
        <v>7684.063492063492</v>
      </c>
      <c r="CR70" s="205">
        <f t="shared" si="102"/>
        <v>7558.0952380952385</v>
      </c>
      <c r="CS70" s="205">
        <f t="shared" si="102"/>
        <v>7432.1269841269841</v>
      </c>
      <c r="CT70" s="205">
        <f t="shared" si="102"/>
        <v>7306.1587301587297</v>
      </c>
      <c r="CU70" s="205">
        <f t="shared" si="102"/>
        <v>7180.1904761904761</v>
      </c>
      <c r="CV70" s="205">
        <f t="shared" si="102"/>
        <v>7054.2222222222226</v>
      </c>
      <c r="CW70" s="205">
        <f t="shared" si="102"/>
        <v>6928.2539682539682</v>
      </c>
      <c r="CX70" s="205">
        <f t="shared" si="102"/>
        <v>6802.2857142857138</v>
      </c>
      <c r="CY70" s="205">
        <f t="shared" si="102"/>
        <v>6676.3174603174602</v>
      </c>
      <c r="CZ70" s="205">
        <f t="shared" si="102"/>
        <v>6049.4183333333331</v>
      </c>
      <c r="DA70" s="205">
        <f t="shared" si="102"/>
        <v>4921.5883333333331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85.714285714285708</v>
      </c>
      <c r="O71" s="205">
        <f t="shared" si="103"/>
        <v>257.14285714285711</v>
      </c>
      <c r="P71" s="205">
        <f t="shared" si="103"/>
        <v>428.57142857142856</v>
      </c>
      <c r="Q71" s="205">
        <f t="shared" si="103"/>
        <v>600</v>
      </c>
      <c r="R71" s="205">
        <f t="shared" si="103"/>
        <v>771.42857142857133</v>
      </c>
      <c r="S71" s="205">
        <f t="shared" si="103"/>
        <v>942.85714285714278</v>
      </c>
      <c r="T71" s="205">
        <f t="shared" si="103"/>
        <v>1114.2857142857142</v>
      </c>
      <c r="U71" s="205">
        <f t="shared" si="103"/>
        <v>1285.7142857142856</v>
      </c>
      <c r="V71" s="205">
        <f t="shared" si="103"/>
        <v>1457.1428571428571</v>
      </c>
      <c r="W71" s="205">
        <f t="shared" si="103"/>
        <v>1628.5714285714284</v>
      </c>
      <c r="X71" s="205">
        <f t="shared" si="103"/>
        <v>1799.9999999999998</v>
      </c>
      <c r="Y71" s="205">
        <f t="shared" si="103"/>
        <v>1971.4285714285713</v>
      </c>
      <c r="Z71" s="205">
        <f t="shared" si="103"/>
        <v>2142.8571428571427</v>
      </c>
      <c r="AA71" s="205">
        <f t="shared" si="103"/>
        <v>2314.2857142857142</v>
      </c>
      <c r="AB71" s="205">
        <f t="shared" si="103"/>
        <v>2485.7142857142853</v>
      </c>
      <c r="AC71" s="205">
        <f t="shared" si="103"/>
        <v>2657.1428571428569</v>
      </c>
      <c r="AD71" s="205">
        <f t="shared" si="103"/>
        <v>2828.5714285714284</v>
      </c>
      <c r="AE71" s="205">
        <f t="shared" si="103"/>
        <v>3000</v>
      </c>
      <c r="AF71" s="205">
        <f t="shared" si="103"/>
        <v>3171.4285714285711</v>
      </c>
      <c r="AG71" s="205">
        <f t="shared" si="103"/>
        <v>3342.8571428571427</v>
      </c>
      <c r="AH71" s="205">
        <f t="shared" si="103"/>
        <v>3514.2857142857142</v>
      </c>
      <c r="AI71" s="205">
        <f t="shared" si="103"/>
        <v>3685.7142857142853</v>
      </c>
      <c r="AJ71" s="205">
        <f t="shared" si="103"/>
        <v>3857.1428571428569</v>
      </c>
      <c r="AK71" s="205">
        <f t="shared" si="103"/>
        <v>4028.5714285714284</v>
      </c>
      <c r="AL71" s="205">
        <f t="shared" si="103"/>
        <v>4200</v>
      </c>
      <c r="AM71" s="205">
        <f t="shared" si="103"/>
        <v>4371.4285714285716</v>
      </c>
      <c r="AN71" s="205">
        <f t="shared" si="103"/>
        <v>4542.8571428571422</v>
      </c>
      <c r="AO71" s="205">
        <f t="shared" si="103"/>
        <v>4714.2857142857138</v>
      </c>
      <c r="AP71" s="205">
        <f t="shared" si="103"/>
        <v>4885.7142857142853</v>
      </c>
      <c r="AQ71" s="205">
        <f t="shared" si="103"/>
        <v>5057.1428571428569</v>
      </c>
      <c r="AR71" s="205">
        <f t="shared" si="103"/>
        <v>5228.5714285714284</v>
      </c>
      <c r="AS71" s="205">
        <f t="shared" si="103"/>
        <v>5400</v>
      </c>
      <c r="AT71" s="205">
        <f t="shared" si="103"/>
        <v>5571.4285714285706</v>
      </c>
      <c r="AU71" s="205">
        <f t="shared" si="103"/>
        <v>5742.8571428571422</v>
      </c>
      <c r="AV71" s="205">
        <f t="shared" si="103"/>
        <v>5914.2857142857138</v>
      </c>
      <c r="AW71" s="205">
        <f t="shared" si="103"/>
        <v>5925</v>
      </c>
      <c r="AX71" s="205">
        <f t="shared" si="103"/>
        <v>5775</v>
      </c>
      <c r="AY71" s="205">
        <f t="shared" si="103"/>
        <v>5625</v>
      </c>
      <c r="AZ71" s="205">
        <f t="shared" si="103"/>
        <v>5475</v>
      </c>
      <c r="BA71" s="205">
        <f t="shared" si="103"/>
        <v>5325</v>
      </c>
      <c r="BB71" s="205">
        <f t="shared" si="103"/>
        <v>5175</v>
      </c>
      <c r="BC71" s="205">
        <f t="shared" si="103"/>
        <v>5025</v>
      </c>
      <c r="BD71" s="205">
        <f t="shared" si="103"/>
        <v>4875</v>
      </c>
      <c r="BE71" s="205">
        <f t="shared" si="103"/>
        <v>4725</v>
      </c>
      <c r="BF71" s="205">
        <f t="shared" si="103"/>
        <v>4575</v>
      </c>
      <c r="BG71" s="205">
        <f t="shared" si="103"/>
        <v>4425</v>
      </c>
      <c r="BH71" s="205">
        <f t="shared" si="103"/>
        <v>4275</v>
      </c>
      <c r="BI71" s="205">
        <f t="shared" si="103"/>
        <v>4125</v>
      </c>
      <c r="BJ71" s="205">
        <f t="shared" si="103"/>
        <v>3975</v>
      </c>
      <c r="BK71" s="205">
        <f t="shared" si="103"/>
        <v>3825</v>
      </c>
      <c r="BL71" s="205">
        <f t="shared" si="103"/>
        <v>3675</v>
      </c>
      <c r="BM71" s="205">
        <f t="shared" si="103"/>
        <v>3525</v>
      </c>
      <c r="BN71" s="205">
        <f t="shared" si="103"/>
        <v>3375</v>
      </c>
      <c r="BO71" s="205">
        <f t="shared" si="103"/>
        <v>3225</v>
      </c>
      <c r="BP71" s="205">
        <f t="shared" si="103"/>
        <v>3075</v>
      </c>
      <c r="BQ71" s="205">
        <f t="shared" si="103"/>
        <v>2925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2775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2625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2475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2325</v>
      </c>
      <c r="BV71" s="205">
        <f t="shared" si="104"/>
        <v>2175</v>
      </c>
      <c r="BW71" s="205">
        <f t="shared" si="104"/>
        <v>2025</v>
      </c>
      <c r="BX71" s="205">
        <f t="shared" si="104"/>
        <v>1875</v>
      </c>
      <c r="BY71" s="205">
        <f t="shared" si="104"/>
        <v>1725</v>
      </c>
      <c r="BZ71" s="205">
        <f t="shared" si="104"/>
        <v>1575</v>
      </c>
      <c r="CA71" s="205">
        <f t="shared" si="104"/>
        <v>1425</v>
      </c>
      <c r="CB71" s="205">
        <f t="shared" si="104"/>
        <v>1275</v>
      </c>
      <c r="CC71" s="205">
        <f t="shared" si="104"/>
        <v>1125</v>
      </c>
      <c r="CD71" s="205">
        <f t="shared" si="104"/>
        <v>975</v>
      </c>
      <c r="CE71" s="205">
        <f t="shared" si="104"/>
        <v>825</v>
      </c>
      <c r="CF71" s="205">
        <f t="shared" si="104"/>
        <v>675</v>
      </c>
      <c r="CG71" s="205">
        <f t="shared" si="104"/>
        <v>525</v>
      </c>
      <c r="CH71" s="205">
        <f t="shared" si="104"/>
        <v>375</v>
      </c>
      <c r="CI71" s="205">
        <f t="shared" si="104"/>
        <v>225</v>
      </c>
      <c r="CJ71" s="205">
        <f t="shared" si="104"/>
        <v>75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148.16499999999999</v>
      </c>
      <c r="DA71" s="205">
        <f t="shared" si="104"/>
        <v>444.495</v>
      </c>
    </row>
    <row r="72" spans="1:105" s="205" customFormat="1">
      <c r="A72" s="205" t="str">
        <f>Income!A88</f>
        <v>TOTAL</v>
      </c>
      <c r="F72" s="205">
        <f>SUM(F59:F71)</f>
        <v>46012.886847727888</v>
      </c>
      <c r="G72" s="205">
        <f t="shared" ref="G72:BR72" si="105">SUM(G59:G71)</f>
        <v>45672.626847727886</v>
      </c>
      <c r="H72" s="205">
        <f t="shared" si="105"/>
        <v>45332.366847727892</v>
      </c>
      <c r="I72" s="205">
        <f t="shared" si="105"/>
        <v>44992.10684772789</v>
      </c>
      <c r="J72" s="205">
        <f t="shared" si="105"/>
        <v>44651.846847727888</v>
      </c>
      <c r="K72" s="205">
        <f t="shared" si="105"/>
        <v>44311.586847727885</v>
      </c>
      <c r="L72" s="205">
        <f t="shared" si="105"/>
        <v>43971.326847727891</v>
      </c>
      <c r="M72" s="205">
        <f t="shared" si="105"/>
        <v>43631.066847727889</v>
      </c>
      <c r="N72" s="205">
        <f t="shared" si="105"/>
        <v>43514.421576564018</v>
      </c>
      <c r="O72" s="205">
        <f t="shared" si="105"/>
        <v>43621.39103423628</v>
      </c>
      <c r="P72" s="205">
        <f t="shared" si="105"/>
        <v>43728.360491908541</v>
      </c>
      <c r="Q72" s="205">
        <f t="shared" si="105"/>
        <v>43835.329949580802</v>
      </c>
      <c r="R72" s="205">
        <f t="shared" si="105"/>
        <v>43942.299407253056</v>
      </c>
      <c r="S72" s="205">
        <f t="shared" si="105"/>
        <v>44049.26886492531</v>
      </c>
      <c r="T72" s="205">
        <f t="shared" si="105"/>
        <v>44156.238322597579</v>
      </c>
      <c r="U72" s="205">
        <f t="shared" si="105"/>
        <v>44263.207780269826</v>
      </c>
      <c r="V72" s="205">
        <f t="shared" si="105"/>
        <v>44370.177237942087</v>
      </c>
      <c r="W72" s="205">
        <f t="shared" si="105"/>
        <v>44477.146695614349</v>
      </c>
      <c r="X72" s="205">
        <f t="shared" si="105"/>
        <v>44584.11615328661</v>
      </c>
      <c r="Y72" s="205">
        <f t="shared" si="105"/>
        <v>44691.085610958871</v>
      </c>
      <c r="Z72" s="205">
        <f t="shared" si="105"/>
        <v>44798.055068631133</v>
      </c>
      <c r="AA72" s="205">
        <f t="shared" si="105"/>
        <v>44905.024526303394</v>
      </c>
      <c r="AB72" s="205">
        <f t="shared" si="105"/>
        <v>45011.993983975648</v>
      </c>
      <c r="AC72" s="205">
        <f t="shared" si="105"/>
        <v>45118.963441647902</v>
      </c>
      <c r="AD72" s="205">
        <f t="shared" si="105"/>
        <v>45225.932899320163</v>
      </c>
      <c r="AE72" s="205">
        <f t="shared" si="105"/>
        <v>45332.902356992417</v>
      </c>
      <c r="AF72" s="205">
        <f t="shared" si="105"/>
        <v>45439.871814664679</v>
      </c>
      <c r="AG72" s="205">
        <f t="shared" si="105"/>
        <v>45546.84127233694</v>
      </c>
      <c r="AH72" s="205">
        <f t="shared" si="105"/>
        <v>45653.810730009202</v>
      </c>
      <c r="AI72" s="205">
        <f t="shared" si="105"/>
        <v>45760.780187681456</v>
      </c>
      <c r="AJ72" s="205">
        <f t="shared" si="105"/>
        <v>45867.749645353717</v>
      </c>
      <c r="AK72" s="205">
        <f t="shared" si="105"/>
        <v>45974.719103025978</v>
      </c>
      <c r="AL72" s="205">
        <f t="shared" si="105"/>
        <v>46081.68856069824</v>
      </c>
      <c r="AM72" s="205">
        <f t="shared" si="105"/>
        <v>46188.658018370501</v>
      </c>
      <c r="AN72" s="205">
        <f t="shared" si="105"/>
        <v>46295.627476042762</v>
      </c>
      <c r="AO72" s="205">
        <f t="shared" si="105"/>
        <v>46402.596933715016</v>
      </c>
      <c r="AP72" s="205">
        <f t="shared" si="105"/>
        <v>46509.56639138727</v>
      </c>
      <c r="AQ72" s="205">
        <f t="shared" si="105"/>
        <v>46616.535849059524</v>
      </c>
      <c r="AR72" s="205">
        <f t="shared" si="105"/>
        <v>46723.505306731786</v>
      </c>
      <c r="AS72" s="205">
        <f t="shared" si="105"/>
        <v>46830.474764404047</v>
      </c>
      <c r="AT72" s="205">
        <f t="shared" si="105"/>
        <v>46937.444222076309</v>
      </c>
      <c r="AU72" s="205">
        <f t="shared" si="105"/>
        <v>47044.41367974857</v>
      </c>
      <c r="AV72" s="205">
        <f t="shared" si="105"/>
        <v>47151.383137420824</v>
      </c>
      <c r="AW72" s="205">
        <f t="shared" si="105"/>
        <v>48666.35731746901</v>
      </c>
      <c r="AX72" s="205">
        <f t="shared" si="105"/>
        <v>51589.336219893128</v>
      </c>
      <c r="AY72" s="205">
        <f t="shared" si="105"/>
        <v>54512.315122317246</v>
      </c>
      <c r="AZ72" s="205">
        <f t="shared" si="105"/>
        <v>57435.294024741364</v>
      </c>
      <c r="BA72" s="205">
        <f t="shared" si="105"/>
        <v>60358.272927165475</v>
      </c>
      <c r="BB72" s="205">
        <f t="shared" si="105"/>
        <v>63281.251829589593</v>
      </c>
      <c r="BC72" s="205">
        <f t="shared" si="105"/>
        <v>66204.230732013704</v>
      </c>
      <c r="BD72" s="205">
        <f t="shared" si="105"/>
        <v>69127.209634437822</v>
      </c>
      <c r="BE72" s="205">
        <f t="shared" si="105"/>
        <v>72050.188536861941</v>
      </c>
      <c r="BF72" s="205">
        <f t="shared" si="105"/>
        <v>74973.167439286059</v>
      </c>
      <c r="BG72" s="205">
        <f t="shared" si="105"/>
        <v>77896.146341710177</v>
      </c>
      <c r="BH72" s="205">
        <f t="shared" si="105"/>
        <v>80819.12524413428</v>
      </c>
      <c r="BI72" s="205">
        <f t="shared" si="105"/>
        <v>83742.104146558413</v>
      </c>
      <c r="BJ72" s="205">
        <f t="shared" si="105"/>
        <v>86665.083048982531</v>
      </c>
      <c r="BK72" s="205">
        <f t="shared" si="105"/>
        <v>89588.061951406635</v>
      </c>
      <c r="BL72" s="205">
        <f t="shared" si="105"/>
        <v>92511.040853830753</v>
      </c>
      <c r="BM72" s="205">
        <f t="shared" si="105"/>
        <v>95434.019756254886</v>
      </c>
      <c r="BN72" s="205">
        <f t="shared" si="105"/>
        <v>98356.998658678989</v>
      </c>
      <c r="BO72" s="205">
        <f t="shared" si="105"/>
        <v>101279.97756110309</v>
      </c>
      <c r="BP72" s="205">
        <f t="shared" si="105"/>
        <v>104202.95646352721</v>
      </c>
      <c r="BQ72" s="205">
        <f t="shared" si="105"/>
        <v>107125.93536595136</v>
      </c>
      <c r="BR72" s="205">
        <f t="shared" si="105"/>
        <v>110048.91426837545</v>
      </c>
      <c r="BS72" s="205">
        <f t="shared" ref="BS72:DA72" si="106">SUM(BS59:BS71)</f>
        <v>112971.89317079957</v>
      </c>
      <c r="BT72" s="205">
        <f t="shared" si="106"/>
        <v>115894.87207322368</v>
      </c>
      <c r="BU72" s="205">
        <f t="shared" si="106"/>
        <v>118817.85097564782</v>
      </c>
      <c r="BV72" s="205">
        <f t="shared" si="106"/>
        <v>121740.82987807191</v>
      </c>
      <c r="BW72" s="205">
        <f t="shared" si="106"/>
        <v>124663.80878049604</v>
      </c>
      <c r="BX72" s="205">
        <f t="shared" si="106"/>
        <v>127586.78768292016</v>
      </c>
      <c r="BY72" s="205">
        <f t="shared" si="106"/>
        <v>130509.76658534426</v>
      </c>
      <c r="BZ72" s="205">
        <f t="shared" si="106"/>
        <v>133432.74548776838</v>
      </c>
      <c r="CA72" s="205">
        <f t="shared" si="106"/>
        <v>136355.72439019251</v>
      </c>
      <c r="CB72" s="205">
        <f t="shared" si="106"/>
        <v>139278.70329261661</v>
      </c>
      <c r="CC72" s="205">
        <f t="shared" si="106"/>
        <v>142201.68219504075</v>
      </c>
      <c r="CD72" s="205">
        <f t="shared" si="106"/>
        <v>145124.66109746488</v>
      </c>
      <c r="CE72" s="205">
        <f t="shared" si="106"/>
        <v>148047.63999988898</v>
      </c>
      <c r="CF72" s="205">
        <f t="shared" si="106"/>
        <v>150970.61890231309</v>
      </c>
      <c r="CG72" s="205">
        <f t="shared" si="106"/>
        <v>153893.59780473719</v>
      </c>
      <c r="CH72" s="205">
        <f t="shared" si="106"/>
        <v>156816.57670716132</v>
      </c>
      <c r="CI72" s="205">
        <f t="shared" si="106"/>
        <v>159739.55560958546</v>
      </c>
      <c r="CJ72" s="205">
        <f t="shared" si="106"/>
        <v>162662.53451200956</v>
      </c>
      <c r="CK72" s="205">
        <f t="shared" si="106"/>
        <v>165729.78005528296</v>
      </c>
      <c r="CL72" s="205">
        <f t="shared" si="106"/>
        <v>168941.29223940568</v>
      </c>
      <c r="CM72" s="205">
        <f t="shared" si="106"/>
        <v>172152.80442352837</v>
      </c>
      <c r="CN72" s="205">
        <f t="shared" si="106"/>
        <v>175364.31660765107</v>
      </c>
      <c r="CO72" s="205">
        <f t="shared" si="106"/>
        <v>178575.82879177376</v>
      </c>
      <c r="CP72" s="205">
        <f t="shared" si="106"/>
        <v>181787.34097589646</v>
      </c>
      <c r="CQ72" s="205">
        <f t="shared" si="106"/>
        <v>184998.85316001915</v>
      </c>
      <c r="CR72" s="205">
        <f t="shared" si="106"/>
        <v>188210.36534414184</v>
      </c>
      <c r="CS72" s="205">
        <f t="shared" si="106"/>
        <v>191421.87752826454</v>
      </c>
      <c r="CT72" s="205">
        <f t="shared" si="106"/>
        <v>194633.38971238729</v>
      </c>
      <c r="CU72" s="205">
        <f t="shared" si="106"/>
        <v>197844.90189650992</v>
      </c>
      <c r="CV72" s="205">
        <f t="shared" si="106"/>
        <v>201056.41408063265</v>
      </c>
      <c r="CW72" s="205">
        <f t="shared" si="106"/>
        <v>204267.92626475534</v>
      </c>
      <c r="CX72" s="205">
        <f t="shared" si="106"/>
        <v>207479.43844887806</v>
      </c>
      <c r="CY72" s="205">
        <f t="shared" si="106"/>
        <v>210690.95063300076</v>
      </c>
      <c r="CZ72" s="205">
        <f t="shared" si="106"/>
        <v>217186.60722506215</v>
      </c>
      <c r="DA72" s="205">
        <f t="shared" si="106"/>
        <v>226966.40822506213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15</v>
      </c>
      <c r="D107" s="215">
        <f>C23</f>
        <v>70</v>
      </c>
      <c r="E107" s="215">
        <f>D23</f>
        <v>95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10.730311765783153</v>
      </c>
      <c r="D108" s="213">
        <f>BU42</f>
        <v>-9.1094958280201013</v>
      </c>
      <c r="E108" s="213">
        <f>CR42</f>
        <v>127.54714596435558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27.163265306122451</v>
      </c>
      <c r="D109" s="213">
        <f t="shared" ref="D109:D120" si="108">BU43</f>
        <v>146.23214285714289</v>
      </c>
      <c r="E109" s="213">
        <f t="shared" ref="E109:E120" si="109">CR43</f>
        <v>1748.1142857142854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12.63062140339526</v>
      </c>
      <c r="D110" s="213">
        <f t="shared" si="108"/>
        <v>26.987134873054249</v>
      </c>
      <c r="E110" s="213">
        <f t="shared" si="109"/>
        <v>-5.3887838536671548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90476.760688667127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0.14755879325691368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114.12653061224491</v>
      </c>
      <c r="D112" s="213">
        <f t="shared" si="108"/>
        <v>558.62500000000011</v>
      </c>
      <c r="E112" s="213">
        <f t="shared" si="109"/>
        <v>8.2370370370367407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-23.556944425146103</v>
      </c>
      <c r="D113" s="213">
        <f t="shared" si="108"/>
        <v>0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-400.44897959183675</v>
      </c>
      <c r="D114" s="213">
        <f t="shared" si="108"/>
        <v>-78.75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2914.2857142857142</v>
      </c>
      <c r="E115" s="213">
        <f t="shared" si="109"/>
        <v>50.793650793650883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-120.48979591836734</v>
      </c>
      <c r="D116" s="213">
        <f t="shared" si="108"/>
        <v>-66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0</v>
      </c>
      <c r="E117" s="213">
        <f t="shared" si="109"/>
        <v>1422.2222222222222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3.385877091492044</v>
      </c>
      <c r="D118" s="213">
        <f t="shared" si="108"/>
        <v>-10.863022335203604</v>
      </c>
      <c r="E118" s="213">
        <f t="shared" si="109"/>
        <v>-14.045119786929884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312</v>
      </c>
      <c r="D119" s="213">
        <f t="shared" si="108"/>
        <v>-408.42857142857144</v>
      </c>
      <c r="E119" s="213">
        <f t="shared" si="109"/>
        <v>-125.968253968254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171.42857142857142</v>
      </c>
      <c r="D120" s="213">
        <f t="shared" si="108"/>
        <v>-150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2016-04-27T23:36:41Z</dcterms:modified>
  <cp:category/>
</cp:coreProperties>
</file>