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8800" windowHeight="16760" activeTab="3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1" i="1" l="1"/>
  <c r="B81" i="12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B83" i="12"/>
  <c r="D29" i="12"/>
  <c r="B84" i="12"/>
  <c r="G37" i="12"/>
  <c r="H83" i="12"/>
  <c r="I83" i="12"/>
  <c r="I84" i="12"/>
  <c r="H84" i="12"/>
  <c r="R22" i="12"/>
  <c r="G37" i="7"/>
  <c r="G37" i="8"/>
  <c r="H91" i="8"/>
  <c r="B83" i="8"/>
  <c r="B91" i="8"/>
  <c r="C91" i="8"/>
  <c r="D91" i="8"/>
  <c r="I91" i="8"/>
  <c r="G38" i="8"/>
  <c r="H92" i="8"/>
  <c r="B92" i="8"/>
  <c r="C92" i="8"/>
  <c r="D92" i="8"/>
  <c r="I92" i="8"/>
  <c r="G39" i="8"/>
  <c r="H93" i="8"/>
  <c r="B93" i="8"/>
  <c r="C93" i="8"/>
  <c r="D93" i="8"/>
  <c r="I93" i="8"/>
  <c r="G40" i="8"/>
  <c r="H94" i="8"/>
  <c r="B94" i="8"/>
  <c r="C94" i="8"/>
  <c r="D94" i="8"/>
  <c r="I94" i="8"/>
  <c r="G41" i="8"/>
  <c r="H95" i="8"/>
  <c r="B95" i="8"/>
  <c r="C95" i="8"/>
  <c r="D95" i="8"/>
  <c r="I95" i="8"/>
  <c r="G42" i="8"/>
  <c r="H96" i="8"/>
  <c r="B96" i="8"/>
  <c r="C96" i="8"/>
  <c r="D96" i="8"/>
  <c r="I96" i="8"/>
  <c r="G43" i="8"/>
  <c r="H97" i="8"/>
  <c r="B97" i="8"/>
  <c r="C97" i="8"/>
  <c r="D97" i="8"/>
  <c r="I97" i="8"/>
  <c r="G44" i="8"/>
  <c r="H98" i="8"/>
  <c r="B98" i="8"/>
  <c r="C98" i="8"/>
  <c r="D98" i="8"/>
  <c r="I98" i="8"/>
  <c r="G45" i="8"/>
  <c r="H99" i="8"/>
  <c r="B99" i="8"/>
  <c r="C99" i="8"/>
  <c r="D99" i="8"/>
  <c r="I99" i="8"/>
  <c r="G46" i="8"/>
  <c r="H100" i="8"/>
  <c r="B100" i="8"/>
  <c r="C100" i="8"/>
  <c r="D100" i="8"/>
  <c r="I100" i="8"/>
  <c r="G47" i="8"/>
  <c r="H101" i="8"/>
  <c r="B101" i="8"/>
  <c r="C101" i="8"/>
  <c r="D101" i="8"/>
  <c r="I101" i="8"/>
  <c r="G48" i="8"/>
  <c r="H102" i="8"/>
  <c r="B102" i="8"/>
  <c r="C102" i="8"/>
  <c r="D102" i="8"/>
  <c r="I102" i="8"/>
  <c r="G49" i="8"/>
  <c r="H103" i="8"/>
  <c r="B103" i="8"/>
  <c r="C103" i="8"/>
  <c r="D103" i="8"/>
  <c r="I103" i="8"/>
  <c r="G50" i="8"/>
  <c r="H104" i="8"/>
  <c r="B104" i="8"/>
  <c r="C104" i="8"/>
  <c r="D104" i="8"/>
  <c r="I104" i="8"/>
  <c r="G51" i="8"/>
  <c r="H105" i="8"/>
  <c r="B105" i="8"/>
  <c r="C105" i="8"/>
  <c r="D105" i="8"/>
  <c r="I105" i="8"/>
  <c r="G52" i="8"/>
  <c r="H106" i="8"/>
  <c r="B106" i="8"/>
  <c r="C106" i="8"/>
  <c r="D106" i="8"/>
  <c r="I106" i="8"/>
  <c r="G53" i="8"/>
  <c r="H107" i="8"/>
  <c r="B107" i="8"/>
  <c r="C107" i="8"/>
  <c r="D107" i="8"/>
  <c r="I107" i="8"/>
  <c r="G54" i="8"/>
  <c r="H108" i="8"/>
  <c r="B108" i="8"/>
  <c r="C108" i="8"/>
  <c r="D108" i="8"/>
  <c r="I108" i="8"/>
  <c r="G55" i="8"/>
  <c r="H109" i="8"/>
  <c r="B109" i="8"/>
  <c r="C109" i="8"/>
  <c r="D109" i="8"/>
  <c r="I109" i="8"/>
  <c r="G56" i="8"/>
  <c r="H110" i="8"/>
  <c r="B110" i="8"/>
  <c r="C110" i="8"/>
  <c r="D110" i="8"/>
  <c r="I110" i="8"/>
  <c r="G57" i="8"/>
  <c r="H111" i="8"/>
  <c r="B111" i="8"/>
  <c r="C111" i="8"/>
  <c r="D111" i="8"/>
  <c r="I111" i="8"/>
  <c r="G58" i="8"/>
  <c r="H112" i="8"/>
  <c r="B112" i="8"/>
  <c r="C112" i="8"/>
  <c r="D112" i="8"/>
  <c r="I112" i="8"/>
  <c r="G59" i="8"/>
  <c r="H113" i="8"/>
  <c r="B113" i="8"/>
  <c r="C113" i="8"/>
  <c r="D113" i="8"/>
  <c r="I113" i="8"/>
  <c r="G60" i="8"/>
  <c r="H114" i="8"/>
  <c r="B114" i="8"/>
  <c r="C114" i="8"/>
  <c r="D114" i="8"/>
  <c r="I114" i="8"/>
  <c r="G61" i="8"/>
  <c r="H115" i="8"/>
  <c r="B115" i="8"/>
  <c r="C115" i="8"/>
  <c r="D115" i="8"/>
  <c r="I115" i="8"/>
  <c r="G62" i="8"/>
  <c r="H116" i="8"/>
  <c r="B116" i="8"/>
  <c r="C116" i="8"/>
  <c r="D116" i="8"/>
  <c r="I116" i="8"/>
  <c r="G63" i="8"/>
  <c r="H117" i="8"/>
  <c r="B117" i="8"/>
  <c r="C117" i="8"/>
  <c r="D117" i="8"/>
  <c r="I117" i="8"/>
  <c r="G64" i="8"/>
  <c r="H118" i="8"/>
  <c r="B118" i="8"/>
  <c r="C118" i="8"/>
  <c r="D118" i="8"/>
  <c r="I118" i="8"/>
  <c r="I119" i="8"/>
  <c r="H124" i="8"/>
  <c r="B124" i="8"/>
  <c r="I124" i="8"/>
  <c r="I30" i="8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I32" i="8"/>
  <c r="H125" i="8"/>
  <c r="H126" i="8"/>
  <c r="H127" i="8"/>
  <c r="H91" i="7"/>
  <c r="B83" i="7"/>
  <c r="B91" i="7"/>
  <c r="C91" i="7"/>
  <c r="D91" i="7"/>
  <c r="I91" i="7"/>
  <c r="G38" i="1"/>
  <c r="G38" i="7"/>
  <c r="H92" i="7"/>
  <c r="B92" i="7"/>
  <c r="C92" i="7"/>
  <c r="D92" i="7"/>
  <c r="I92" i="7"/>
  <c r="G39" i="1"/>
  <c r="G39" i="7"/>
  <c r="H93" i="7"/>
  <c r="B93" i="7"/>
  <c r="C93" i="7"/>
  <c r="D93" i="7"/>
  <c r="I93" i="7"/>
  <c r="G40" i="1"/>
  <c r="G40" i="7"/>
  <c r="H94" i="7"/>
  <c r="B94" i="7"/>
  <c r="C94" i="7"/>
  <c r="D94" i="7"/>
  <c r="I94" i="7"/>
  <c r="G41" i="1"/>
  <c r="G41" i="7"/>
  <c r="H95" i="7"/>
  <c r="B95" i="7"/>
  <c r="C95" i="7"/>
  <c r="D95" i="7"/>
  <c r="I95" i="7"/>
  <c r="G42" i="1"/>
  <c r="G42" i="7"/>
  <c r="H96" i="7"/>
  <c r="B96" i="7"/>
  <c r="C96" i="7"/>
  <c r="D96" i="7"/>
  <c r="I96" i="7"/>
  <c r="G43" i="1"/>
  <c r="G43" i="7"/>
  <c r="H97" i="7"/>
  <c r="B97" i="7"/>
  <c r="C97" i="7"/>
  <c r="D97" i="7"/>
  <c r="I97" i="7"/>
  <c r="G44" i="1"/>
  <c r="G44" i="7"/>
  <c r="H98" i="7"/>
  <c r="B98" i="7"/>
  <c r="C98" i="7"/>
  <c r="D98" i="7"/>
  <c r="I98" i="7"/>
  <c r="G45" i="1"/>
  <c r="G45" i="7"/>
  <c r="H99" i="7"/>
  <c r="B99" i="7"/>
  <c r="C99" i="7"/>
  <c r="D99" i="7"/>
  <c r="I99" i="7"/>
  <c r="G46" i="1"/>
  <c r="G46" i="7"/>
  <c r="H100" i="7"/>
  <c r="B100" i="7"/>
  <c r="C100" i="7"/>
  <c r="D100" i="7"/>
  <c r="I100" i="7"/>
  <c r="G47" i="1"/>
  <c r="G47" i="7"/>
  <c r="H101" i="7"/>
  <c r="B101" i="7"/>
  <c r="C101" i="7"/>
  <c r="D101" i="7"/>
  <c r="I101" i="7"/>
  <c r="G48" i="1"/>
  <c r="G48" i="7"/>
  <c r="H102" i="7"/>
  <c r="B102" i="7"/>
  <c r="C102" i="7"/>
  <c r="D102" i="7"/>
  <c r="I102" i="7"/>
  <c r="G49" i="1"/>
  <c r="G49" i="7"/>
  <c r="H103" i="7"/>
  <c r="B103" i="7"/>
  <c r="C103" i="7"/>
  <c r="D103" i="7"/>
  <c r="I103" i="7"/>
  <c r="G50" i="1"/>
  <c r="G50" i="7"/>
  <c r="H104" i="7"/>
  <c r="B104" i="7"/>
  <c r="C104" i="7"/>
  <c r="D104" i="7"/>
  <c r="I104" i="7"/>
  <c r="G51" i="1"/>
  <c r="G51" i="7"/>
  <c r="H105" i="7"/>
  <c r="B105" i="7"/>
  <c r="C105" i="7"/>
  <c r="D105" i="7"/>
  <c r="I105" i="7"/>
  <c r="G52" i="1"/>
  <c r="G52" i="7"/>
  <c r="H106" i="7"/>
  <c r="B106" i="7"/>
  <c r="C106" i="7"/>
  <c r="D106" i="7"/>
  <c r="I106" i="7"/>
  <c r="G53" i="1"/>
  <c r="G53" i="7"/>
  <c r="H107" i="7"/>
  <c r="B107" i="7"/>
  <c r="C107" i="7"/>
  <c r="D107" i="7"/>
  <c r="I107" i="7"/>
  <c r="G54" i="1"/>
  <c r="G54" i="7"/>
  <c r="H108" i="7"/>
  <c r="B108" i="7"/>
  <c r="C108" i="7"/>
  <c r="D108" i="7"/>
  <c r="I108" i="7"/>
  <c r="G55" i="1"/>
  <c r="G55" i="7"/>
  <c r="H109" i="7"/>
  <c r="B109" i="7"/>
  <c r="C109" i="7"/>
  <c r="D109" i="7"/>
  <c r="I109" i="7"/>
  <c r="G56" i="1"/>
  <c r="G56" i="7"/>
  <c r="H110" i="7"/>
  <c r="B110" i="7"/>
  <c r="C110" i="7"/>
  <c r="D110" i="7"/>
  <c r="I110" i="7"/>
  <c r="G57" i="1"/>
  <c r="G57" i="7"/>
  <c r="H111" i="7"/>
  <c r="B111" i="7"/>
  <c r="C111" i="7"/>
  <c r="D111" i="7"/>
  <c r="I111" i="7"/>
  <c r="G58" i="1"/>
  <c r="G58" i="7"/>
  <c r="H112" i="7"/>
  <c r="B112" i="7"/>
  <c r="C112" i="7"/>
  <c r="D112" i="7"/>
  <c r="I112" i="7"/>
  <c r="G59" i="1"/>
  <c r="G59" i="7"/>
  <c r="H113" i="7"/>
  <c r="B113" i="7"/>
  <c r="C113" i="7"/>
  <c r="D113" i="7"/>
  <c r="I113" i="7"/>
  <c r="G60" i="1"/>
  <c r="G60" i="7"/>
  <c r="H114" i="7"/>
  <c r="B114" i="7"/>
  <c r="C114" i="7"/>
  <c r="D114" i="7"/>
  <c r="I114" i="7"/>
  <c r="G61" i="1"/>
  <c r="G61" i="7"/>
  <c r="H115" i="7"/>
  <c r="B115" i="7"/>
  <c r="C115" i="7"/>
  <c r="D115" i="7"/>
  <c r="I115" i="7"/>
  <c r="G62" i="1"/>
  <c r="G62" i="7"/>
  <c r="H116" i="7"/>
  <c r="B116" i="7"/>
  <c r="C116" i="7"/>
  <c r="D116" i="7"/>
  <c r="I116" i="7"/>
  <c r="G63" i="1"/>
  <c r="G63" i="7"/>
  <c r="H117" i="7"/>
  <c r="B117" i="7"/>
  <c r="C117" i="7"/>
  <c r="D117" i="7"/>
  <c r="I117" i="7"/>
  <c r="G64" i="1"/>
  <c r="G64" i="7"/>
  <c r="H118" i="7"/>
  <c r="B118" i="7"/>
  <c r="C118" i="7"/>
  <c r="D118" i="7"/>
  <c r="I118" i="7"/>
  <c r="I119" i="7"/>
  <c r="H124" i="7"/>
  <c r="B124" i="7"/>
  <c r="I124" i="7"/>
  <c r="I30" i="7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I32" i="7"/>
  <c r="H125" i="7"/>
  <c r="H126" i="7"/>
  <c r="H127" i="7"/>
  <c r="H91" i="12"/>
  <c r="B91" i="12"/>
  <c r="C91" i="12"/>
  <c r="D91" i="12"/>
  <c r="I91" i="12"/>
  <c r="G38" i="12"/>
  <c r="H92" i="12"/>
  <c r="B92" i="12"/>
  <c r="C92" i="12"/>
  <c r="D92" i="12"/>
  <c r="I92" i="12"/>
  <c r="G39" i="12"/>
  <c r="H93" i="12"/>
  <c r="B93" i="12"/>
  <c r="C93" i="12"/>
  <c r="D93" i="12"/>
  <c r="I93" i="12"/>
  <c r="G40" i="12"/>
  <c r="H94" i="12"/>
  <c r="B94" i="12"/>
  <c r="C94" i="12"/>
  <c r="D94" i="12"/>
  <c r="I94" i="12"/>
  <c r="G41" i="12"/>
  <c r="H95" i="12"/>
  <c r="B95" i="12"/>
  <c r="C95" i="12"/>
  <c r="D95" i="12"/>
  <c r="I95" i="12"/>
  <c r="G42" i="12"/>
  <c r="H96" i="12"/>
  <c r="B96" i="12"/>
  <c r="C96" i="12"/>
  <c r="D96" i="12"/>
  <c r="I96" i="12"/>
  <c r="G43" i="12"/>
  <c r="H97" i="12"/>
  <c r="B97" i="12"/>
  <c r="C97" i="12"/>
  <c r="D97" i="12"/>
  <c r="I97" i="12"/>
  <c r="G44" i="12"/>
  <c r="H98" i="12"/>
  <c r="B98" i="12"/>
  <c r="C98" i="12"/>
  <c r="D98" i="12"/>
  <c r="I98" i="12"/>
  <c r="G45" i="12"/>
  <c r="H99" i="12"/>
  <c r="B99" i="12"/>
  <c r="C99" i="12"/>
  <c r="D99" i="12"/>
  <c r="I99" i="12"/>
  <c r="G46" i="12"/>
  <c r="H100" i="12"/>
  <c r="B100" i="12"/>
  <c r="C100" i="12"/>
  <c r="D100" i="12"/>
  <c r="I100" i="12"/>
  <c r="G47" i="12"/>
  <c r="H101" i="12"/>
  <c r="B101" i="12"/>
  <c r="C101" i="12"/>
  <c r="D101" i="12"/>
  <c r="I101" i="12"/>
  <c r="G48" i="12"/>
  <c r="H102" i="12"/>
  <c r="B102" i="12"/>
  <c r="C102" i="12"/>
  <c r="D102" i="12"/>
  <c r="I102" i="12"/>
  <c r="G49" i="12"/>
  <c r="H103" i="12"/>
  <c r="B103" i="12"/>
  <c r="C103" i="12"/>
  <c r="D103" i="12"/>
  <c r="I103" i="12"/>
  <c r="G50" i="12"/>
  <c r="H104" i="12"/>
  <c r="B104" i="12"/>
  <c r="C104" i="12"/>
  <c r="D104" i="12"/>
  <c r="I104" i="12"/>
  <c r="G51" i="12"/>
  <c r="H105" i="12"/>
  <c r="B105" i="12"/>
  <c r="C105" i="12"/>
  <c r="D105" i="12"/>
  <c r="I105" i="12"/>
  <c r="G52" i="12"/>
  <c r="H106" i="12"/>
  <c r="B106" i="12"/>
  <c r="C106" i="12"/>
  <c r="D106" i="12"/>
  <c r="I106" i="12"/>
  <c r="G53" i="12"/>
  <c r="H107" i="12"/>
  <c r="B107" i="12"/>
  <c r="C107" i="12"/>
  <c r="D107" i="12"/>
  <c r="I107" i="12"/>
  <c r="G54" i="12"/>
  <c r="H108" i="12"/>
  <c r="B108" i="12"/>
  <c r="C108" i="12"/>
  <c r="D108" i="12"/>
  <c r="I108" i="12"/>
  <c r="G55" i="12"/>
  <c r="H109" i="12"/>
  <c r="B109" i="12"/>
  <c r="C109" i="12"/>
  <c r="D109" i="12"/>
  <c r="I109" i="12"/>
  <c r="G56" i="12"/>
  <c r="H110" i="12"/>
  <c r="B110" i="12"/>
  <c r="C110" i="12"/>
  <c r="D110" i="12"/>
  <c r="I110" i="12"/>
  <c r="G57" i="12"/>
  <c r="H111" i="12"/>
  <c r="B111" i="12"/>
  <c r="C111" i="12"/>
  <c r="D111" i="12"/>
  <c r="I111" i="12"/>
  <c r="G58" i="12"/>
  <c r="H112" i="12"/>
  <c r="B112" i="12"/>
  <c r="C112" i="12"/>
  <c r="D112" i="12"/>
  <c r="I112" i="12"/>
  <c r="G59" i="12"/>
  <c r="H113" i="12"/>
  <c r="B113" i="12"/>
  <c r="C113" i="12"/>
  <c r="D113" i="12"/>
  <c r="I113" i="12"/>
  <c r="G60" i="12"/>
  <c r="H114" i="12"/>
  <c r="B114" i="12"/>
  <c r="C114" i="12"/>
  <c r="D114" i="12"/>
  <c r="I114" i="12"/>
  <c r="G61" i="12"/>
  <c r="H115" i="12"/>
  <c r="B115" i="12"/>
  <c r="C115" i="12"/>
  <c r="D115" i="12"/>
  <c r="I115" i="12"/>
  <c r="G62" i="12"/>
  <c r="H116" i="12"/>
  <c r="B116" i="12"/>
  <c r="C116" i="12"/>
  <c r="D116" i="12"/>
  <c r="I116" i="12"/>
  <c r="G63" i="12"/>
  <c r="H117" i="12"/>
  <c r="B117" i="12"/>
  <c r="C117" i="12"/>
  <c r="D117" i="12"/>
  <c r="I117" i="12"/>
  <c r="G64" i="12"/>
  <c r="H118" i="12"/>
  <c r="B118" i="12"/>
  <c r="C118" i="12"/>
  <c r="D118" i="12"/>
  <c r="I118" i="12"/>
  <c r="I119" i="12"/>
  <c r="H124" i="12"/>
  <c r="B124" i="12"/>
  <c r="I124" i="12"/>
  <c r="I30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I32" i="12"/>
  <c r="H125" i="12"/>
  <c r="H126" i="12"/>
  <c r="H127" i="12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128" i="8"/>
  <c r="K128" i="8"/>
  <c r="L128" i="8"/>
  <c r="B125" i="8"/>
  <c r="B126" i="8"/>
  <c r="B127" i="8"/>
  <c r="L127" i="8"/>
  <c r="L126" i="8"/>
  <c r="L125" i="8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B128" i="7"/>
  <c r="K128" i="7"/>
  <c r="L128" i="7"/>
  <c r="B125" i="7"/>
  <c r="B126" i="7"/>
  <c r="B127" i="7"/>
  <c r="L127" i="7"/>
  <c r="L126" i="7"/>
  <c r="L125" i="7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119" i="12"/>
  <c r="B128" i="12"/>
  <c r="K128" i="12"/>
  <c r="L128" i="12"/>
  <c r="B125" i="12"/>
  <c r="B126" i="12"/>
  <c r="B127" i="12"/>
  <c r="L127" i="12"/>
  <c r="L126" i="12"/>
  <c r="L125" i="12"/>
  <c r="L130" i="8"/>
  <c r="L129" i="8"/>
  <c r="B130" i="8"/>
  <c r="B129" i="8"/>
  <c r="K12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K127" i="8"/>
  <c r="J33" i="8"/>
  <c r="J18" i="8"/>
  <c r="J19" i="8"/>
  <c r="J20" i="8"/>
  <c r="J21" i="8"/>
  <c r="J22" i="8"/>
  <c r="J23" i="8"/>
  <c r="J24" i="8"/>
  <c r="J25" i="8"/>
  <c r="L130" i="7"/>
  <c r="L129" i="7"/>
  <c r="B130" i="7"/>
  <c r="B129" i="7"/>
  <c r="K129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K127" i="7"/>
  <c r="J33" i="7"/>
  <c r="J18" i="7"/>
  <c r="J19" i="7"/>
  <c r="J20" i="7"/>
  <c r="J21" i="7"/>
  <c r="J22" i="7"/>
  <c r="J23" i="7"/>
  <c r="J24" i="7"/>
  <c r="J25" i="7"/>
  <c r="L130" i="12"/>
  <c r="L129" i="12"/>
  <c r="B130" i="12"/>
  <c r="B129" i="12"/>
  <c r="K129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K127" i="12"/>
  <c r="J33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6" i="12"/>
  <c r="J17" i="12"/>
  <c r="J18" i="12"/>
  <c r="J19" i="12"/>
  <c r="J20" i="12"/>
  <c r="J21" i="12"/>
  <c r="J22" i="12"/>
  <c r="J23" i="12"/>
  <c r="J24" i="12"/>
  <c r="J25" i="12"/>
  <c r="H124" i="1"/>
  <c r="H91" i="1"/>
  <c r="B83" i="1"/>
  <c r="B91" i="1"/>
  <c r="K91" i="1"/>
  <c r="L91" i="1"/>
  <c r="H92" i="1"/>
  <c r="B92" i="1"/>
  <c r="K92" i="1"/>
  <c r="L92" i="1"/>
  <c r="H93" i="1"/>
  <c r="B93" i="1"/>
  <c r="K93" i="1"/>
  <c r="L93" i="1"/>
  <c r="H94" i="1"/>
  <c r="B94" i="1"/>
  <c r="K94" i="1"/>
  <c r="L94" i="1"/>
  <c r="H95" i="1"/>
  <c r="B95" i="1"/>
  <c r="K95" i="1"/>
  <c r="L95" i="1"/>
  <c r="H96" i="1"/>
  <c r="B96" i="1"/>
  <c r="K96" i="1"/>
  <c r="L96" i="1"/>
  <c r="H97" i="1"/>
  <c r="B97" i="1"/>
  <c r="K97" i="1"/>
  <c r="L97" i="1"/>
  <c r="H98" i="1"/>
  <c r="B98" i="1"/>
  <c r="K98" i="1"/>
  <c r="L98" i="1"/>
  <c r="H99" i="1"/>
  <c r="B99" i="1"/>
  <c r="K99" i="1"/>
  <c r="L99" i="1"/>
  <c r="H100" i="1"/>
  <c r="B100" i="1"/>
  <c r="K100" i="1"/>
  <c r="L100" i="1"/>
  <c r="H101" i="1"/>
  <c r="B101" i="1"/>
  <c r="K101" i="1"/>
  <c r="L101" i="1"/>
  <c r="H102" i="1"/>
  <c r="B102" i="1"/>
  <c r="K102" i="1"/>
  <c r="L102" i="1"/>
  <c r="H103" i="1"/>
  <c r="B103" i="1"/>
  <c r="K103" i="1"/>
  <c r="L103" i="1"/>
  <c r="H104" i="1"/>
  <c r="B104" i="1"/>
  <c r="K104" i="1"/>
  <c r="L104" i="1"/>
  <c r="H105" i="1"/>
  <c r="B105" i="1"/>
  <c r="K105" i="1"/>
  <c r="L105" i="1"/>
  <c r="H106" i="1"/>
  <c r="B106" i="1"/>
  <c r="K106" i="1"/>
  <c r="L106" i="1"/>
  <c r="H107" i="1"/>
  <c r="B107" i="1"/>
  <c r="K107" i="1"/>
  <c r="L107" i="1"/>
  <c r="H108" i="1"/>
  <c r="B108" i="1"/>
  <c r="K108" i="1"/>
  <c r="L108" i="1"/>
  <c r="H109" i="1"/>
  <c r="B109" i="1"/>
  <c r="K109" i="1"/>
  <c r="L109" i="1"/>
  <c r="H110" i="1"/>
  <c r="B110" i="1"/>
  <c r="K110" i="1"/>
  <c r="L110" i="1"/>
  <c r="H111" i="1"/>
  <c r="B111" i="1"/>
  <c r="K111" i="1"/>
  <c r="L111" i="1"/>
  <c r="H112" i="1"/>
  <c r="B112" i="1"/>
  <c r="K112" i="1"/>
  <c r="L112" i="1"/>
  <c r="H113" i="1"/>
  <c r="B113" i="1"/>
  <c r="K113" i="1"/>
  <c r="L113" i="1"/>
  <c r="H114" i="1"/>
  <c r="B114" i="1"/>
  <c r="K114" i="1"/>
  <c r="L114" i="1"/>
  <c r="H115" i="1"/>
  <c r="B115" i="1"/>
  <c r="K115" i="1"/>
  <c r="L115" i="1"/>
  <c r="H116" i="1"/>
  <c r="B116" i="1"/>
  <c r="K116" i="1"/>
  <c r="L116" i="1"/>
  <c r="H117" i="1"/>
  <c r="B117" i="1"/>
  <c r="K117" i="1"/>
  <c r="L117" i="1"/>
  <c r="H118" i="1"/>
  <c r="B118" i="1"/>
  <c r="K118" i="1"/>
  <c r="L118" i="1"/>
  <c r="L119" i="1"/>
  <c r="B124" i="1"/>
  <c r="L124" i="1"/>
  <c r="H125" i="1"/>
  <c r="B125" i="1"/>
  <c r="L125" i="1"/>
  <c r="H126" i="1"/>
  <c r="B119" i="1"/>
  <c r="B128" i="1"/>
  <c r="K128" i="1"/>
  <c r="L128" i="1"/>
  <c r="B126" i="1"/>
  <c r="L126" i="1"/>
  <c r="H127" i="1"/>
  <c r="B127" i="1"/>
  <c r="L127" i="1"/>
  <c r="L130" i="1"/>
  <c r="L129" i="1"/>
  <c r="C91" i="1"/>
  <c r="D91" i="1"/>
  <c r="I91" i="1"/>
  <c r="C92" i="1"/>
  <c r="D92" i="1"/>
  <c r="I92" i="1"/>
  <c r="C93" i="1"/>
  <c r="D93" i="1"/>
  <c r="I93" i="1"/>
  <c r="C94" i="1"/>
  <c r="D94" i="1"/>
  <c r="I94" i="1"/>
  <c r="C95" i="1"/>
  <c r="D95" i="1"/>
  <c r="I95" i="1"/>
  <c r="C96" i="1"/>
  <c r="D96" i="1"/>
  <c r="I96" i="1"/>
  <c r="C97" i="1"/>
  <c r="D97" i="1"/>
  <c r="I97" i="1"/>
  <c r="C98" i="1"/>
  <c r="D98" i="1"/>
  <c r="I98" i="1"/>
  <c r="C99" i="1"/>
  <c r="D99" i="1"/>
  <c r="I99" i="1"/>
  <c r="C100" i="1"/>
  <c r="D100" i="1"/>
  <c r="I100" i="1"/>
  <c r="C101" i="1"/>
  <c r="D101" i="1"/>
  <c r="I101" i="1"/>
  <c r="C102" i="1"/>
  <c r="D102" i="1"/>
  <c r="I102" i="1"/>
  <c r="C103" i="1"/>
  <c r="D103" i="1"/>
  <c r="I103" i="1"/>
  <c r="C104" i="1"/>
  <c r="D104" i="1"/>
  <c r="I104" i="1"/>
  <c r="C105" i="1"/>
  <c r="D105" i="1"/>
  <c r="I105" i="1"/>
  <c r="C106" i="1"/>
  <c r="D106" i="1"/>
  <c r="I106" i="1"/>
  <c r="C107" i="1"/>
  <c r="D107" i="1"/>
  <c r="I107" i="1"/>
  <c r="C108" i="1"/>
  <c r="D108" i="1"/>
  <c r="I108" i="1"/>
  <c r="C109" i="1"/>
  <c r="D109" i="1"/>
  <c r="I109" i="1"/>
  <c r="C110" i="1"/>
  <c r="D110" i="1"/>
  <c r="I110" i="1"/>
  <c r="C111" i="1"/>
  <c r="D111" i="1"/>
  <c r="I111" i="1"/>
  <c r="C112" i="1"/>
  <c r="D112" i="1"/>
  <c r="I112" i="1"/>
  <c r="C113" i="1"/>
  <c r="D113" i="1"/>
  <c r="I113" i="1"/>
  <c r="C114" i="1"/>
  <c r="D114" i="1"/>
  <c r="I114" i="1"/>
  <c r="C115" i="1"/>
  <c r="D115" i="1"/>
  <c r="I115" i="1"/>
  <c r="C116" i="1"/>
  <c r="D116" i="1"/>
  <c r="I116" i="1"/>
  <c r="C117" i="1"/>
  <c r="D117" i="1"/>
  <c r="I117" i="1"/>
  <c r="C118" i="1"/>
  <c r="D118" i="1"/>
  <c r="I118" i="1"/>
  <c r="I119" i="1"/>
  <c r="I124" i="1"/>
  <c r="I30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I32" i="1"/>
  <c r="B130" i="1"/>
  <c r="B129" i="1"/>
  <c r="B75" i="1"/>
  <c r="L75" i="12"/>
  <c r="H83" i="8"/>
  <c r="I83" i="8"/>
  <c r="I84" i="8"/>
  <c r="B84" i="8"/>
  <c r="H84" i="8"/>
  <c r="R8" i="8"/>
  <c r="S8" i="8"/>
  <c r="I128" i="8"/>
  <c r="R9" i="8"/>
  <c r="S9" i="8"/>
  <c r="R10" i="8"/>
  <c r="S10" i="8"/>
  <c r="T10" i="8"/>
  <c r="R11" i="8"/>
  <c r="S11" i="8"/>
  <c r="R12" i="8"/>
  <c r="S12" i="8"/>
  <c r="M20" i="8"/>
  <c r="I131" i="8"/>
  <c r="J11" i="8"/>
  <c r="M11" i="8"/>
  <c r="J98" i="8"/>
  <c r="M98" i="8"/>
  <c r="M19" i="8"/>
  <c r="J107" i="8"/>
  <c r="M107" i="8"/>
  <c r="J10" i="8"/>
  <c r="M10" i="8"/>
  <c r="T12" i="8"/>
  <c r="R13" i="8"/>
  <c r="S13" i="8"/>
  <c r="M21" i="8"/>
  <c r="M22" i="8"/>
  <c r="R14" i="8"/>
  <c r="S14" i="8"/>
  <c r="R15" i="8"/>
  <c r="S15" i="8"/>
  <c r="R16" i="8"/>
  <c r="S16" i="8"/>
  <c r="R17" i="8"/>
  <c r="S17" i="8"/>
  <c r="R18" i="8"/>
  <c r="S18" i="8"/>
  <c r="R19" i="8"/>
  <c r="S19" i="8"/>
  <c r="M23" i="8"/>
  <c r="M24" i="8"/>
  <c r="T19" i="8"/>
  <c r="R20" i="8"/>
  <c r="S20" i="8"/>
  <c r="R21" i="8"/>
  <c r="S21" i="8"/>
  <c r="J106" i="8"/>
  <c r="M106" i="8"/>
  <c r="J115" i="8"/>
  <c r="M115" i="8"/>
  <c r="T21" i="8"/>
  <c r="R22" i="8"/>
  <c r="S22" i="8"/>
  <c r="H83" i="7"/>
  <c r="I83" i="7"/>
  <c r="I84" i="7"/>
  <c r="B84" i="7"/>
  <c r="H84" i="7"/>
  <c r="R8" i="7"/>
  <c r="S8" i="7"/>
  <c r="I128" i="7"/>
  <c r="R9" i="7"/>
  <c r="S9" i="7"/>
  <c r="R10" i="7"/>
  <c r="S10" i="7"/>
  <c r="T10" i="7"/>
  <c r="R11" i="7"/>
  <c r="S11" i="7"/>
  <c r="R12" i="7"/>
  <c r="S12" i="7"/>
  <c r="M20" i="7"/>
  <c r="I131" i="7"/>
  <c r="J11" i="7"/>
  <c r="M11" i="7"/>
  <c r="J98" i="7"/>
  <c r="M98" i="7"/>
  <c r="M19" i="7"/>
  <c r="J107" i="7"/>
  <c r="M107" i="7"/>
  <c r="J10" i="7"/>
  <c r="M10" i="7"/>
  <c r="T12" i="7"/>
  <c r="R13" i="7"/>
  <c r="S13" i="7"/>
  <c r="M21" i="7"/>
  <c r="M22" i="7"/>
  <c r="R14" i="7"/>
  <c r="S14" i="7"/>
  <c r="R15" i="7"/>
  <c r="S15" i="7"/>
  <c r="R16" i="7"/>
  <c r="S16" i="7"/>
  <c r="R17" i="7"/>
  <c r="S17" i="7"/>
  <c r="R18" i="7"/>
  <c r="S18" i="7"/>
  <c r="R19" i="7"/>
  <c r="S19" i="7"/>
  <c r="M23" i="7"/>
  <c r="M24" i="7"/>
  <c r="T19" i="7"/>
  <c r="R20" i="7"/>
  <c r="S20" i="7"/>
  <c r="R21" i="7"/>
  <c r="S21" i="7"/>
  <c r="J106" i="7"/>
  <c r="M106" i="7"/>
  <c r="J115" i="7"/>
  <c r="M115" i="7"/>
  <c r="T21" i="7"/>
  <c r="R22" i="7"/>
  <c r="S22" i="7"/>
  <c r="R8" i="12"/>
  <c r="S8" i="12"/>
  <c r="I128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R9" i="12"/>
  <c r="S9" i="12"/>
  <c r="R10" i="12"/>
  <c r="S10" i="12"/>
  <c r="T10" i="12"/>
  <c r="R11" i="12"/>
  <c r="S11" i="12"/>
  <c r="R12" i="12"/>
  <c r="S12" i="12"/>
  <c r="M20" i="12"/>
  <c r="I131" i="12"/>
  <c r="J11" i="12"/>
  <c r="M11" i="12"/>
  <c r="J98" i="12"/>
  <c r="M98" i="12"/>
  <c r="M19" i="12"/>
  <c r="J10" i="12"/>
  <c r="M10" i="12"/>
  <c r="T12" i="12"/>
  <c r="R13" i="12"/>
  <c r="S13" i="12"/>
  <c r="M21" i="12"/>
  <c r="M22" i="12"/>
  <c r="R14" i="12"/>
  <c r="S14" i="12"/>
  <c r="R15" i="12"/>
  <c r="S15" i="12"/>
  <c r="J105" i="12"/>
  <c r="M105" i="12"/>
  <c r="J104" i="12"/>
  <c r="M104" i="12"/>
  <c r="T15" i="12"/>
  <c r="R16" i="12"/>
  <c r="S16" i="12"/>
  <c r="J101" i="12"/>
  <c r="M101" i="12"/>
  <c r="T16" i="12"/>
  <c r="R17" i="12"/>
  <c r="S17" i="12"/>
  <c r="J103" i="12"/>
  <c r="M103" i="12"/>
  <c r="J102" i="12"/>
  <c r="M102" i="12"/>
  <c r="T17" i="12"/>
  <c r="R18" i="12"/>
  <c r="S18" i="12"/>
  <c r="R19" i="12"/>
  <c r="S19" i="12"/>
  <c r="M23" i="12"/>
  <c r="M24" i="12"/>
  <c r="T19" i="12"/>
  <c r="R20" i="12"/>
  <c r="S20" i="12"/>
  <c r="T20" i="12"/>
  <c r="R21" i="12"/>
  <c r="S21" i="12"/>
  <c r="T21" i="12"/>
  <c r="S22" i="12"/>
  <c r="T22" i="12"/>
  <c r="M16" i="12"/>
  <c r="M17" i="12"/>
  <c r="M18" i="12"/>
  <c r="M25" i="12"/>
  <c r="S7" i="12"/>
  <c r="R7" i="12"/>
  <c r="M18" i="7"/>
  <c r="M25" i="7"/>
  <c r="S7" i="7"/>
  <c r="R7" i="7"/>
  <c r="M18" i="8"/>
  <c r="M25" i="8"/>
  <c r="S7" i="8"/>
  <c r="R7" i="8"/>
  <c r="T37" i="8"/>
  <c r="T36" i="8"/>
  <c r="T35" i="8"/>
  <c r="T34" i="8"/>
  <c r="T33" i="8"/>
  <c r="T27" i="7"/>
  <c r="S27" i="7"/>
  <c r="R27" i="7"/>
  <c r="T26" i="7"/>
  <c r="S26" i="7"/>
  <c r="R26" i="7"/>
  <c r="T25" i="7"/>
  <c r="S25" i="7"/>
  <c r="R25" i="7"/>
  <c r="T27" i="8"/>
  <c r="S27" i="8"/>
  <c r="R27" i="8"/>
  <c r="T26" i="8"/>
  <c r="S26" i="8"/>
  <c r="R26" i="8"/>
  <c r="T25" i="8"/>
  <c r="S25" i="8"/>
  <c r="R25" i="8"/>
  <c r="T27" i="12"/>
  <c r="S27" i="12"/>
  <c r="R27" i="12"/>
  <c r="T26" i="12"/>
  <c r="S26" i="12"/>
  <c r="R26" i="12"/>
  <c r="T25" i="12"/>
  <c r="S25" i="12"/>
  <c r="R25" i="12"/>
  <c r="T41" i="1"/>
  <c r="H83" i="1"/>
  <c r="I83" i="1"/>
  <c r="I84" i="1"/>
  <c r="B84" i="1"/>
  <c r="H84" i="1"/>
  <c r="S25" i="1"/>
  <c r="T25" i="1"/>
  <c r="S26" i="1"/>
  <c r="T26" i="1"/>
  <c r="S27" i="1"/>
  <c r="T27" i="1"/>
  <c r="R27" i="1"/>
  <c r="R26" i="1"/>
  <c r="R25" i="1"/>
  <c r="T38" i="1"/>
  <c r="T39" i="1"/>
  <c r="T40" i="1"/>
  <c r="T37" i="1"/>
  <c r="I127" i="8"/>
  <c r="I73" i="8"/>
  <c r="B32" i="8"/>
  <c r="I125" i="8"/>
  <c r="I71" i="8"/>
  <c r="I126" i="8"/>
  <c r="I72" i="8"/>
  <c r="S24" i="7"/>
  <c r="T24" i="7"/>
  <c r="R8" i="1"/>
  <c r="K6" i="1"/>
  <c r="K7" i="1"/>
  <c r="K8" i="1"/>
  <c r="R9" i="1"/>
  <c r="R10" i="1"/>
  <c r="R11" i="1"/>
  <c r="K20" i="1"/>
  <c r="K11" i="1"/>
  <c r="K19" i="1"/>
  <c r="K10" i="1"/>
  <c r="R12" i="1"/>
  <c r="K21" i="1"/>
  <c r="K22" i="1"/>
  <c r="K12" i="1"/>
  <c r="R13" i="1"/>
  <c r="R14" i="1"/>
  <c r="R15" i="1"/>
  <c r="R16" i="1"/>
  <c r="R17" i="1"/>
  <c r="K26" i="1"/>
  <c r="R18" i="1"/>
  <c r="K23" i="1"/>
  <c r="K24" i="1"/>
  <c r="R19" i="1"/>
  <c r="R20" i="1"/>
  <c r="R21" i="1"/>
  <c r="R22" i="1"/>
  <c r="S8" i="1"/>
  <c r="I128" i="1"/>
  <c r="L6" i="1"/>
  <c r="L7" i="1"/>
  <c r="L8" i="1"/>
  <c r="S9" i="1"/>
  <c r="S10" i="1"/>
  <c r="T10" i="1"/>
  <c r="S11" i="1"/>
  <c r="L20" i="1"/>
  <c r="L11" i="1"/>
  <c r="L19" i="1"/>
  <c r="L10" i="1"/>
  <c r="S12" i="1"/>
  <c r="K30" i="1"/>
  <c r="L30" i="1"/>
  <c r="K9" i="1"/>
  <c r="L9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L21" i="1"/>
  <c r="L22" i="1"/>
  <c r="L23" i="1"/>
  <c r="L24" i="1"/>
  <c r="K25" i="1"/>
  <c r="L25" i="1"/>
  <c r="L26" i="1"/>
  <c r="K27" i="1"/>
  <c r="L27" i="1"/>
  <c r="K28" i="1"/>
  <c r="L28" i="1"/>
  <c r="K29" i="1"/>
  <c r="L29" i="1"/>
  <c r="L32" i="1"/>
  <c r="K127" i="1"/>
  <c r="J33" i="1"/>
  <c r="J20" i="1"/>
  <c r="M20" i="1"/>
  <c r="I131" i="1"/>
  <c r="J11" i="1"/>
  <c r="M11" i="1"/>
  <c r="J98" i="1"/>
  <c r="M98" i="1"/>
  <c r="J19" i="1"/>
  <c r="M19" i="1"/>
  <c r="J107" i="1"/>
  <c r="M107" i="1"/>
  <c r="J10" i="1"/>
  <c r="M10" i="1"/>
  <c r="T12" i="1"/>
  <c r="S13" i="1"/>
  <c r="J21" i="1"/>
  <c r="M21" i="1"/>
  <c r="J22" i="1"/>
  <c r="M22" i="1"/>
  <c r="S14" i="1"/>
  <c r="S15" i="1"/>
  <c r="S16" i="1"/>
  <c r="S17" i="1"/>
  <c r="S18" i="1"/>
  <c r="S19" i="1"/>
  <c r="J23" i="1"/>
  <c r="M23" i="1"/>
  <c r="J24" i="1"/>
  <c r="M24" i="1"/>
  <c r="T19" i="1"/>
  <c r="S20" i="1"/>
  <c r="S21" i="1"/>
  <c r="J106" i="1"/>
  <c r="M106" i="1"/>
  <c r="J115" i="1"/>
  <c r="M115" i="1"/>
  <c r="T21" i="1"/>
  <c r="S22" i="1"/>
  <c r="J18" i="1"/>
  <c r="M18" i="1"/>
  <c r="J25" i="1"/>
  <c r="M25" i="1"/>
  <c r="S7" i="1"/>
  <c r="R7" i="1"/>
  <c r="R24" i="1"/>
  <c r="H70" i="1"/>
  <c r="R23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R24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T24" i="12"/>
  <c r="S24" i="12"/>
  <c r="R24" i="12"/>
  <c r="T24" i="1"/>
  <c r="S24" i="1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R23" i="8"/>
  <c r="E88" i="9"/>
  <c r="E101" i="9"/>
  <c r="D92" i="9"/>
  <c r="R23" i="7"/>
  <c r="D88" i="9"/>
  <c r="D101" i="9"/>
  <c r="C92" i="9"/>
  <c r="C88" i="9"/>
  <c r="C101" i="9"/>
  <c r="B92" i="9"/>
  <c r="R23" i="12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T24" i="8"/>
  <c r="I89" i="9"/>
  <c r="H89" i="9"/>
  <c r="G89" i="9"/>
  <c r="F89" i="9"/>
  <c r="R24" i="8"/>
  <c r="E89" i="9"/>
  <c r="E98" i="9"/>
  <c r="D89" i="9"/>
  <c r="D98" i="9"/>
  <c r="C89" i="9"/>
  <c r="C98" i="9"/>
  <c r="B89" i="9"/>
  <c r="B98" i="9"/>
  <c r="S23" i="1"/>
  <c r="S33" i="1"/>
  <c r="R33" i="1"/>
  <c r="S32" i="1"/>
  <c r="R32" i="1"/>
  <c r="S31" i="1"/>
  <c r="R31" i="1"/>
  <c r="S30" i="1"/>
  <c r="R30" i="1"/>
  <c r="S23" i="12"/>
  <c r="S33" i="12"/>
  <c r="R33" i="12"/>
  <c r="S32" i="12"/>
  <c r="R32" i="12"/>
  <c r="S31" i="12"/>
  <c r="R31" i="12"/>
  <c r="S30" i="12"/>
  <c r="R30" i="12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S24" i="8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C79" i="9"/>
  <c r="C32" i="13"/>
  <c r="B79" i="9"/>
  <c r="B32" i="13"/>
  <c r="G49" i="13"/>
  <c r="C75" i="9"/>
  <c r="C28" i="13"/>
  <c r="B75" i="9"/>
  <c r="B28" i="13"/>
  <c r="J45" i="13"/>
  <c r="C73" i="9"/>
  <c r="C26" i="13"/>
  <c r="B73" i="9"/>
  <c r="B26" i="13"/>
  <c r="L43" i="13"/>
  <c r="DA52" i="13"/>
  <c r="F46" i="13"/>
  <c r="E76" i="9"/>
  <c r="E29" i="13"/>
  <c r="D76" i="9"/>
  <c r="D29" i="13"/>
  <c r="CZ46" i="13"/>
  <c r="C78" i="9"/>
  <c r="C31" i="13"/>
  <c r="B78" i="9"/>
  <c r="B31" i="13"/>
  <c r="H48" i="13"/>
  <c r="E83" i="9"/>
  <c r="E35" i="13"/>
  <c r="D83" i="9"/>
  <c r="D35" i="13"/>
  <c r="CZ52" i="13"/>
  <c r="K43" i="13"/>
  <c r="DA49" i="13"/>
  <c r="C86" i="9"/>
  <c r="C37" i="13"/>
  <c r="B86" i="9"/>
  <c r="B37" i="13"/>
  <c r="I54" i="13"/>
  <c r="E82" i="9"/>
  <c r="E34" i="13"/>
  <c r="D82" i="9"/>
  <c r="D34" i="13"/>
  <c r="CX51" i="13"/>
  <c r="C83" i="9"/>
  <c r="C35" i="13"/>
  <c r="B83" i="9"/>
  <c r="B35" i="13"/>
  <c r="O52" i="13"/>
  <c r="C81" i="9"/>
  <c r="C33" i="13"/>
  <c r="B81" i="9"/>
  <c r="B33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O45" i="13"/>
  <c r="C82" i="9"/>
  <c r="C34" i="13"/>
  <c r="B82" i="9"/>
  <c r="B34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C76" i="9"/>
  <c r="C29" i="13"/>
  <c r="B76" i="9"/>
  <c r="B29" i="13"/>
  <c r="K46" i="13"/>
  <c r="N46" i="13"/>
  <c r="G19" i="13"/>
  <c r="G51" i="13"/>
  <c r="CZ51" i="13"/>
  <c r="G46" i="13"/>
  <c r="K52" i="13"/>
  <c r="F52" i="13"/>
  <c r="DA50" i="13"/>
  <c r="K54" i="13"/>
  <c r="Q43" i="13"/>
  <c r="CX52" i="13"/>
  <c r="G53" i="13"/>
  <c r="C74" i="9"/>
  <c r="C27" i="13"/>
  <c r="B74" i="9"/>
  <c r="B27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E77" i="9"/>
  <c r="E30" i="13"/>
  <c r="D77" i="9"/>
  <c r="D30" i="13"/>
  <c r="CZ47" i="13"/>
  <c r="Q19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S23" i="7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S23" i="8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J6" i="7"/>
  <c r="M6" i="7"/>
  <c r="AA6" i="7"/>
  <c r="J12" i="7"/>
  <c r="M12" i="7"/>
  <c r="AA12" i="7"/>
  <c r="J13" i="7"/>
  <c r="M13" i="7"/>
  <c r="AA13" i="7"/>
  <c r="J14" i="7"/>
  <c r="M14" i="7"/>
  <c r="AA14" i="7"/>
  <c r="J15" i="7"/>
  <c r="M15" i="7"/>
  <c r="AA15" i="7"/>
  <c r="J16" i="7"/>
  <c r="M16" i="7"/>
  <c r="AA16" i="7"/>
  <c r="J17" i="7"/>
  <c r="M17" i="7"/>
  <c r="AA17" i="7"/>
  <c r="J26" i="7"/>
  <c r="M26" i="7"/>
  <c r="AA26" i="7"/>
  <c r="J27" i="7"/>
  <c r="M27" i="7"/>
  <c r="AA27" i="7"/>
  <c r="J28" i="7"/>
  <c r="M28" i="7"/>
  <c r="AA28" i="7"/>
  <c r="J29" i="7"/>
  <c r="M29" i="7"/>
  <c r="AA29" i="7"/>
  <c r="J8" i="7"/>
  <c r="M8" i="7"/>
  <c r="J7" i="7"/>
  <c r="M7" i="7"/>
  <c r="J9" i="7"/>
  <c r="M9" i="7"/>
  <c r="Y8" i="7"/>
  <c r="AA8" i="7"/>
  <c r="Y9" i="7"/>
  <c r="AA9" i="7"/>
  <c r="Y10" i="7"/>
  <c r="AA10" i="7"/>
  <c r="Y11" i="7"/>
  <c r="AA11" i="7"/>
  <c r="J91" i="7"/>
  <c r="J92" i="7"/>
  <c r="J93" i="7"/>
  <c r="J94" i="7"/>
  <c r="J95" i="7"/>
  <c r="J96" i="7"/>
  <c r="J97" i="7"/>
  <c r="J99" i="7"/>
  <c r="J100" i="7"/>
  <c r="J101" i="7"/>
  <c r="J102" i="7"/>
  <c r="J103" i="7"/>
  <c r="J104" i="7"/>
  <c r="J105" i="7"/>
  <c r="J108" i="7"/>
  <c r="J109" i="7"/>
  <c r="J110" i="7"/>
  <c r="J111" i="7"/>
  <c r="J112" i="7"/>
  <c r="J113" i="7"/>
  <c r="J114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30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J31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J6" i="8"/>
  <c r="M6" i="8"/>
  <c r="AE6" i="8"/>
  <c r="J12" i="8"/>
  <c r="M12" i="8"/>
  <c r="AE12" i="8"/>
  <c r="J13" i="8"/>
  <c r="M13" i="8"/>
  <c r="AE13" i="8"/>
  <c r="J14" i="8"/>
  <c r="M14" i="8"/>
  <c r="AE14" i="8"/>
  <c r="J15" i="8"/>
  <c r="M15" i="8"/>
  <c r="AE15" i="8"/>
  <c r="J16" i="8"/>
  <c r="M16" i="8"/>
  <c r="AE16" i="8"/>
  <c r="J17" i="8"/>
  <c r="M17" i="8"/>
  <c r="AE17" i="8"/>
  <c r="J26" i="8"/>
  <c r="M26" i="8"/>
  <c r="AE26" i="8"/>
  <c r="J27" i="8"/>
  <c r="M27" i="8"/>
  <c r="AE27" i="8"/>
  <c r="J28" i="8"/>
  <c r="M28" i="8"/>
  <c r="AE28" i="8"/>
  <c r="J29" i="8"/>
  <c r="M29" i="8"/>
  <c r="AE29" i="8"/>
  <c r="J7" i="8"/>
  <c r="M7" i="8"/>
  <c r="Y7" i="8"/>
  <c r="J8" i="8"/>
  <c r="M8" i="8"/>
  <c r="Y8" i="8"/>
  <c r="AA6" i="8"/>
  <c r="AA12" i="8"/>
  <c r="AA13" i="8"/>
  <c r="AA14" i="8"/>
  <c r="AA15" i="8"/>
  <c r="AA16" i="8"/>
  <c r="AA17" i="8"/>
  <c r="AA26" i="8"/>
  <c r="AA27" i="8"/>
  <c r="AA28" i="8"/>
  <c r="AA29" i="8"/>
  <c r="J9" i="8"/>
  <c r="M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91" i="8"/>
  <c r="J92" i="8"/>
  <c r="J93" i="8"/>
  <c r="J94" i="8"/>
  <c r="J95" i="8"/>
  <c r="J96" i="8"/>
  <c r="J97" i="8"/>
  <c r="J99" i="8"/>
  <c r="J100" i="8"/>
  <c r="J101" i="8"/>
  <c r="J102" i="8"/>
  <c r="J103" i="8"/>
  <c r="J104" i="8"/>
  <c r="J105" i="8"/>
  <c r="J108" i="8"/>
  <c r="J109" i="8"/>
  <c r="J110" i="8"/>
  <c r="J111" i="8"/>
  <c r="J112" i="8"/>
  <c r="J113" i="8"/>
  <c r="J114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30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J31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J6" i="1"/>
  <c r="M6" i="1"/>
  <c r="AE6" i="1"/>
  <c r="J12" i="1"/>
  <c r="M12" i="1"/>
  <c r="AE12" i="1"/>
  <c r="J13" i="1"/>
  <c r="M13" i="1"/>
  <c r="AE13" i="1"/>
  <c r="J14" i="1"/>
  <c r="M14" i="1"/>
  <c r="AE14" i="1"/>
  <c r="J15" i="1"/>
  <c r="M15" i="1"/>
  <c r="AE15" i="1"/>
  <c r="J16" i="1"/>
  <c r="M16" i="1"/>
  <c r="AE16" i="1"/>
  <c r="J17" i="1"/>
  <c r="M17" i="1"/>
  <c r="AE17" i="1"/>
  <c r="J26" i="1"/>
  <c r="M26" i="1"/>
  <c r="AE26" i="1"/>
  <c r="J27" i="1"/>
  <c r="M27" i="1"/>
  <c r="AE27" i="1"/>
  <c r="J28" i="1"/>
  <c r="M28" i="1"/>
  <c r="AE28" i="1"/>
  <c r="J29" i="1"/>
  <c r="M29" i="1"/>
  <c r="AE29" i="1"/>
  <c r="J7" i="1"/>
  <c r="M7" i="1"/>
  <c r="Y7" i="1"/>
  <c r="J8" i="1"/>
  <c r="M8" i="1"/>
  <c r="Y8" i="1"/>
  <c r="AA6" i="1"/>
  <c r="AA12" i="1"/>
  <c r="AA13" i="1"/>
  <c r="AA14" i="1"/>
  <c r="AA15" i="1"/>
  <c r="AA16" i="1"/>
  <c r="AA17" i="1"/>
  <c r="AA26" i="1"/>
  <c r="AA27" i="1"/>
  <c r="AA28" i="1"/>
  <c r="AA29" i="1"/>
  <c r="J9" i="1"/>
  <c r="M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91" i="1"/>
  <c r="J92" i="1"/>
  <c r="J93" i="1"/>
  <c r="J94" i="1"/>
  <c r="J95" i="1"/>
  <c r="J96" i="1"/>
  <c r="J97" i="1"/>
  <c r="J99" i="1"/>
  <c r="J100" i="1"/>
  <c r="J101" i="1"/>
  <c r="J102" i="1"/>
  <c r="J103" i="1"/>
  <c r="J104" i="1"/>
  <c r="J105" i="1"/>
  <c r="J108" i="1"/>
  <c r="J109" i="1"/>
  <c r="J110" i="1"/>
  <c r="J111" i="1"/>
  <c r="J112" i="1"/>
  <c r="J113" i="1"/>
  <c r="J114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30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J31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J6" i="12"/>
  <c r="M6" i="12"/>
  <c r="AE6" i="12"/>
  <c r="J12" i="12"/>
  <c r="M12" i="12"/>
  <c r="AE12" i="12"/>
  <c r="J13" i="12"/>
  <c r="M13" i="12"/>
  <c r="AE13" i="12"/>
  <c r="J14" i="12"/>
  <c r="M14" i="12"/>
  <c r="AE14" i="12"/>
  <c r="J15" i="12"/>
  <c r="M15" i="12"/>
  <c r="AE15" i="12"/>
  <c r="J26" i="12"/>
  <c r="M26" i="12"/>
  <c r="AE26" i="12"/>
  <c r="J27" i="12"/>
  <c r="M27" i="12"/>
  <c r="AE27" i="12"/>
  <c r="J28" i="12"/>
  <c r="M28" i="12"/>
  <c r="AE28" i="12"/>
  <c r="J29" i="12"/>
  <c r="M29" i="12"/>
  <c r="AE29" i="12"/>
  <c r="J7" i="12"/>
  <c r="M7" i="12"/>
  <c r="Y7" i="12"/>
  <c r="J8" i="12"/>
  <c r="M8" i="12"/>
  <c r="Y8" i="12"/>
  <c r="AA6" i="12"/>
  <c r="AA12" i="12"/>
  <c r="AA13" i="12"/>
  <c r="AA14" i="12"/>
  <c r="AA15" i="12"/>
  <c r="AA26" i="12"/>
  <c r="AA27" i="12"/>
  <c r="AA28" i="12"/>
  <c r="AA29" i="12"/>
  <c r="J9" i="12"/>
  <c r="M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91" i="12"/>
  <c r="J92" i="12"/>
  <c r="J93" i="12"/>
  <c r="J94" i="12"/>
  <c r="J95" i="12"/>
  <c r="J96" i="12"/>
  <c r="J97" i="12"/>
  <c r="J99" i="12"/>
  <c r="J100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30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J31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T7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T9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M104" i="8"/>
  <c r="M114" i="8"/>
  <c r="M103" i="8"/>
  <c r="T20" i="8"/>
  <c r="I85" i="9"/>
  <c r="M99" i="8"/>
  <c r="M100" i="8"/>
  <c r="M101" i="8"/>
  <c r="M108" i="8"/>
  <c r="M110" i="8"/>
  <c r="T13" i="8"/>
  <c r="I78" i="9"/>
  <c r="M113" i="8"/>
  <c r="M102" i="8"/>
  <c r="T17" i="8"/>
  <c r="I82" i="9"/>
  <c r="M105" i="8"/>
  <c r="M111" i="8"/>
  <c r="T14" i="8"/>
  <c r="I79" i="9"/>
  <c r="AH11" i="8"/>
  <c r="M94" i="8"/>
  <c r="M95" i="8"/>
  <c r="M96" i="8"/>
  <c r="M97" i="8"/>
  <c r="M91" i="8"/>
  <c r="M92" i="8"/>
  <c r="M93" i="8"/>
  <c r="M112" i="8"/>
  <c r="M116" i="8"/>
  <c r="M117" i="8"/>
  <c r="M118" i="8"/>
  <c r="T8" i="8"/>
  <c r="I73" i="9"/>
  <c r="T18" i="8"/>
  <c r="I83" i="9"/>
  <c r="T11" i="8"/>
  <c r="I76" i="9"/>
  <c r="T15" i="8"/>
  <c r="I80" i="9"/>
  <c r="T16" i="8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M100" i="12"/>
  <c r="T14" i="12"/>
  <c r="F79" i="9"/>
  <c r="M94" i="12"/>
  <c r="M95" i="12"/>
  <c r="M96" i="12"/>
  <c r="M97" i="12"/>
  <c r="M91" i="12"/>
  <c r="M92" i="12"/>
  <c r="M93" i="12"/>
  <c r="M99" i="12"/>
  <c r="T8" i="12"/>
  <c r="F73" i="9"/>
  <c r="AI16" i="7"/>
  <c r="AI6" i="1"/>
  <c r="AI12" i="12"/>
  <c r="T18" i="12"/>
  <c r="F83" i="9"/>
  <c r="T9" i="12"/>
  <c r="F74" i="9"/>
  <c r="T9" i="7"/>
  <c r="H74" i="9"/>
  <c r="T18" i="7"/>
  <c r="H83" i="9"/>
  <c r="M119" i="12"/>
  <c r="AI14" i="12"/>
  <c r="AI14" i="7"/>
  <c r="AI28" i="12"/>
  <c r="AI17" i="7"/>
  <c r="J65" i="7"/>
  <c r="T7" i="12"/>
  <c r="F72" i="9"/>
  <c r="AI26" i="7"/>
  <c r="AI29" i="7"/>
  <c r="AI28" i="7"/>
  <c r="AI27" i="7"/>
  <c r="M91" i="7"/>
  <c r="M92" i="7"/>
  <c r="M93" i="7"/>
  <c r="M94" i="7"/>
  <c r="T11" i="7"/>
  <c r="H76" i="9"/>
  <c r="M105" i="7"/>
  <c r="M102" i="7"/>
  <c r="M111" i="7"/>
  <c r="M100" i="7"/>
  <c r="T14" i="7"/>
  <c r="H79" i="9"/>
  <c r="T11" i="12"/>
  <c r="F76" i="9"/>
  <c r="AI26" i="12"/>
  <c r="M128" i="7"/>
  <c r="J76" i="1"/>
  <c r="AI13" i="12"/>
  <c r="T7" i="7"/>
  <c r="H72" i="9"/>
  <c r="AI15" i="12"/>
  <c r="AI15" i="7"/>
  <c r="AI12" i="7"/>
  <c r="AI13" i="7"/>
  <c r="N31" i="7"/>
  <c r="M119" i="7"/>
  <c r="AI27" i="12"/>
  <c r="J65" i="12"/>
  <c r="M104" i="7"/>
  <c r="M99" i="7"/>
  <c r="M101" i="7"/>
  <c r="M108" i="7"/>
  <c r="M109" i="7"/>
  <c r="M110" i="7"/>
  <c r="T13" i="7"/>
  <c r="H78" i="9"/>
  <c r="M95" i="7"/>
  <c r="M96" i="7"/>
  <c r="M97" i="7"/>
  <c r="M103" i="7"/>
  <c r="M112" i="7"/>
  <c r="M113" i="7"/>
  <c r="M114" i="7"/>
  <c r="M116" i="7"/>
  <c r="M117" i="7"/>
  <c r="M118" i="7"/>
  <c r="T8" i="7"/>
  <c r="H73" i="9"/>
  <c r="T13" i="12"/>
  <c r="F78" i="9"/>
  <c r="M94" i="1"/>
  <c r="M95" i="1"/>
  <c r="M96" i="1"/>
  <c r="M97" i="1"/>
  <c r="M91" i="1"/>
  <c r="M92" i="1"/>
  <c r="M93" i="1"/>
  <c r="M99" i="1"/>
  <c r="M100" i="1"/>
  <c r="M101" i="1"/>
  <c r="M102" i="1"/>
  <c r="M103" i="1"/>
  <c r="M104" i="1"/>
  <c r="M105" i="1"/>
  <c r="M108" i="1"/>
  <c r="M109" i="1"/>
  <c r="M110" i="1"/>
  <c r="M111" i="1"/>
  <c r="M112" i="1"/>
  <c r="M113" i="1"/>
  <c r="M114" i="1"/>
  <c r="M116" i="1"/>
  <c r="M117" i="1"/>
  <c r="M118" i="1"/>
  <c r="T8" i="1"/>
  <c r="G73" i="9"/>
  <c r="AI17" i="1"/>
  <c r="J65" i="1"/>
  <c r="AI27" i="1"/>
  <c r="AI26" i="1"/>
  <c r="N31" i="1"/>
  <c r="L131" i="8"/>
  <c r="L77" i="8"/>
  <c r="AI13" i="1"/>
  <c r="AI12" i="1"/>
  <c r="AI29" i="12"/>
  <c r="T20" i="7"/>
  <c r="H85" i="9"/>
  <c r="M119" i="1"/>
  <c r="T17" i="7"/>
  <c r="H82" i="9"/>
  <c r="AI29" i="1"/>
  <c r="AI14" i="1"/>
  <c r="T14" i="1"/>
  <c r="G79" i="9"/>
  <c r="AI15" i="1"/>
  <c r="T9" i="1"/>
  <c r="G74" i="9"/>
  <c r="T16" i="7"/>
  <c r="H81" i="9"/>
  <c r="T15" i="7"/>
  <c r="H80" i="9"/>
  <c r="T13" i="1"/>
  <c r="G78" i="9"/>
  <c r="AI28" i="1"/>
  <c r="T7" i="1"/>
  <c r="G72" i="9"/>
  <c r="T11" i="1"/>
  <c r="G76" i="9"/>
  <c r="T18" i="1"/>
  <c r="G83" i="9"/>
  <c r="L131" i="12"/>
  <c r="L77" i="12"/>
  <c r="AI16" i="1"/>
  <c r="T15" i="1"/>
  <c r="G80" i="9"/>
  <c r="L131" i="7"/>
  <c r="L77" i="7"/>
  <c r="T20" i="1"/>
  <c r="G85" i="9"/>
  <c r="T16" i="1"/>
  <c r="G81" i="9"/>
  <c r="T17" i="1"/>
  <c r="G82" i="9"/>
  <c r="L131" i="1"/>
  <c r="L77" i="1"/>
  <c r="I77" i="8"/>
  <c r="T22" i="8"/>
  <c r="I87" i="9"/>
  <c r="I77" i="12"/>
  <c r="T22" i="7"/>
  <c r="H87" i="9"/>
  <c r="I77" i="1"/>
  <c r="I77" i="7"/>
  <c r="T22" i="1"/>
  <c r="G87" i="9"/>
  <c r="M125" i="8"/>
  <c r="M125" i="7"/>
  <c r="T23" i="12"/>
  <c r="T30" i="12"/>
  <c r="T32" i="12"/>
  <c r="T33" i="12"/>
  <c r="T23" i="1"/>
  <c r="T30" i="1"/>
  <c r="T31" i="1"/>
  <c r="T32" i="1"/>
  <c r="T33" i="1"/>
  <c r="F88" i="9"/>
  <c r="F98" i="9"/>
  <c r="G88" i="9"/>
  <c r="G98" i="9"/>
  <c r="T23" i="7"/>
  <c r="H88" i="9"/>
  <c r="H98" i="9"/>
  <c r="T23" i="8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T31" i="12"/>
  <c r="U31" i="12"/>
  <c r="T36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<sst xmlns="http://schemas.openxmlformats.org/spreadsheetml/2006/main" count="787" uniqueCount="146">
  <si>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</si>
  <si>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</si>
  <si>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</si>
  <si>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</si>
  <si>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</si>
  <si>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</si>
  <si>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</si>
  <si>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</si>
  <si>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</si>
  <si>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</si>
  <si>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</si>
  <si>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</si>
  <si>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</si>
  <si>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</si>
  <si>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</si>
  <si>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</si>
  <si>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</si>
  <si>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</si>
  <si>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</si>
  <si>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</si>
  <si>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</si>
  <si>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</si>
  <si>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</si>
  <si>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</si>
  <si>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</si>
  <si>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</si>
  <si>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</si>
  <si>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</si>
  <si>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</si>
  <si>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</si>
  <si>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</si>
  <si>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</si>
  <si>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</si>
  <si>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</si>
  <si>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</si>
  <si>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</si>
  <si>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</si>
  <si>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</si>
  <si>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</si>
  <si>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</si>
  <si>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</si>
  <si>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</si>
  <si>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</si>
  <si>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</si>
  <si>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</si>
  <si>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</si>
  <si>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</si>
  <si>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</si>
  <si>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</si>
  <si>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</si>
  <si>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</si>
  <si>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</si>
  <si>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</si>
  <si>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</si>
  <si>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</si>
  <si>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</si>
  <si>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</si>
  <si>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</si>
  <si>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</si>
  <si>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</si>
  <si>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</si>
  <si>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</si>
  <si>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</si>
  <si>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</si>
  <si>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</si>
  <si>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</si>
  <si>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</si>
  <si>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</si>
  <si>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</si>
  <si>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</si>
  <si>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</si>
  <si>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</si>
  <si>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</si>
  <si>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</si>
  <si>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</si>
  <si>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</si>
  <si>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</si>
  <si>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</si>
  <si>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</si>
  <si>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</si>
  <si>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</si>
  <si>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</si>
  <si>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</si>
  <si>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</si>
  <si>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</si>
  <si>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</si>
  <si>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</si>
  <si>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</si>
  <si>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</si>
  <si>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</si>
  <si>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</si>
  <si>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</si>
  <si>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</si>
  <si>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</si>
  <si>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</si>
  <si>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</si>
  <si>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</si>
  <si>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</si>
  <si>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</si>
  <si>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</si>
  <si>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</si>
  <si>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</si>
  <si>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</si>
  <si>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</si>
  <si>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</si>
  <si>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</si>
  <si>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</si>
  <si>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</si>
  <si>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</si>
  <si>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</si>
  <si>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</si>
  <si>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</si>
  <si>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</si>
  <si>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</si>
  <si>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</si>
  <si>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</si>
  <si>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</si>
  <si>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</si>
  <si>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</si>
  <si>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</si>
  <si>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</si>
  <si>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</si>
  <si>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</si>
  <si>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</si>
  <si>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</si>
  <si>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</si>
  <si>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</si>
  <si>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</si>
  <si>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</si>
  <si>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</si>
  <si>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</si>
  <si>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</si>
  <si>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</si>
  <si>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</si>
  <si>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</si>
  <si>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</si>
  <si>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</si>
  <si>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</si>
  <si>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</si>
  <si>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</si>
  <si>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</si>
  <si>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</si>
  <si>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</si>
  <si>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</si>
  <si>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</si>
  <si>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LBPL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</si>
</sst>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.0%;[Red]\(0.0%\);&quot;-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2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73" fontId="8" fillId="0" borderId="0" xfId="6" applyNumberFormat="1" applyFont="1" applyAlignment="1" applyProtection="1"/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1" fontId="8" fillId="0" borderId="0" xfId="6" applyNumberFormat="1" applyFont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10" fontId="7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Normal" xfId="0" builtinId="0"/>
    <cellStyle name="Percent" xfId="6" builtinId="5"/>
    <cellStyle name="Total" xfId="7" builtinId="25" customBuiltin="1"/>
  </cellStyles>
  <dxfs count="528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0.0394304794520548</c:v>
                </c:pt>
                <c:pt idx="1">
                  <c:v>0.0394304794520548</c:v>
                </c:pt>
                <c:pt idx="2" formatCode="0.0%">
                  <c:v>0.0394304794520548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0.029458804483188</c:v>
                </c:pt>
                <c:pt idx="1">
                  <c:v>0.029458804483188</c:v>
                </c:pt>
                <c:pt idx="2" formatCode="0.0%">
                  <c:v>0.029458804483188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0.0407326691573267</c:v>
                </c:pt>
                <c:pt idx="1">
                  <c:v>0.0407326691573267</c:v>
                </c:pt>
                <c:pt idx="2" formatCode="0.0%">
                  <c:v>0.0407326691573267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0.112751618929016</c:v>
                </c:pt>
                <c:pt idx="1">
                  <c:v>0.112751618929016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0.366410174346202</c:v>
                </c:pt>
                <c:pt idx="1">
                  <c:v>0.366410174346202</c:v>
                </c:pt>
                <c:pt idx="2" formatCode="0.0%">
                  <c:v>0.4867471149321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0.566495417185554</c:v>
                </c:pt>
                <c:pt idx="1">
                  <c:v>0.566495417185554</c:v>
                </c:pt>
                <c:pt idx="2" formatCode="0.0%">
                  <c:v>0.508910095528672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5990856"/>
        <c:axId val="-2025995896"/>
      </c:barChart>
      <c:catAx>
        <c:axId val="-2025990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995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5995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990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0.08417036081028</c:v>
                </c:pt>
                <c:pt idx="1">
                  <c:v>0.08417036081028</c:v>
                </c:pt>
                <c:pt idx="2">
                  <c:v>0.08417036081028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0.11222714774704</c:v>
                </c:pt>
                <c:pt idx="1">
                  <c:v>0.11222714774704</c:v>
                </c:pt>
                <c:pt idx="2">
                  <c:v>0.1082816625021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0.018236911508894</c:v>
                </c:pt>
                <c:pt idx="1">
                  <c:v>0.018236911508894</c:v>
                </c:pt>
                <c:pt idx="2">
                  <c:v>0.018236911508894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0.0121205319566803</c:v>
                </c:pt>
                <c:pt idx="1">
                  <c:v>0.0121205319566803</c:v>
                </c:pt>
                <c:pt idx="2">
                  <c:v>0.0132568317072231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0.0025251108243084</c:v>
                </c:pt>
                <c:pt idx="1">
                  <c:v>0.0025251108243084</c:v>
                </c:pt>
                <c:pt idx="2">
                  <c:v>0.000394548792040629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0.001402839346838</c:v>
                </c:pt>
                <c:pt idx="1">
                  <c:v>0.001402839346838</c:v>
                </c:pt>
                <c:pt idx="2">
                  <c:v>0.00153435552166934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0.567308231861287</c:v>
                </c:pt>
                <c:pt idx="1">
                  <c:v>0.567308231861287</c:v>
                </c:pt>
                <c:pt idx="2">
                  <c:v>0.567308231861287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0.202008865944672</c:v>
                </c:pt>
                <c:pt idx="1">
                  <c:v>0.202008865944672</c:v>
                </c:pt>
                <c:pt idx="2">
                  <c:v>0.202008865944672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5729000"/>
        <c:axId val="-2015740920"/>
      </c:barChart>
      <c:catAx>
        <c:axId val="-2015729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5740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740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5729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0.139668597455704</c:v>
                </c:pt>
                <c:pt idx="1">
                  <c:v>0.139668597455704</c:v>
                </c:pt>
                <c:pt idx="2">
                  <c:v>0.139668597455704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0.0186224796607605</c:v>
                </c:pt>
                <c:pt idx="1">
                  <c:v>0.0186224796607605</c:v>
                </c:pt>
                <c:pt idx="2">
                  <c:v>0.0181541471155733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0.00931123983038024</c:v>
                </c:pt>
                <c:pt idx="1">
                  <c:v>0.00931123983038024</c:v>
                </c:pt>
                <c:pt idx="2">
                  <c:v>0.00931123983038024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0.00504358824145597</c:v>
                </c:pt>
                <c:pt idx="1">
                  <c:v>0.00504358824145597</c:v>
                </c:pt>
                <c:pt idx="2">
                  <c:v>0.00504358824145597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0.00687867842469341</c:v>
                </c:pt>
                <c:pt idx="1">
                  <c:v>0.00687867842469341</c:v>
                </c:pt>
                <c:pt idx="2">
                  <c:v>0.00722465909245041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0.0155187330506337</c:v>
                </c:pt>
                <c:pt idx="1">
                  <c:v>0.0155187330506337</c:v>
                </c:pt>
                <c:pt idx="2">
                  <c:v>0.0149333173691498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0.000931123983038024</c:v>
                </c:pt>
                <c:pt idx="1">
                  <c:v>0.000931123983038024</c:v>
                </c:pt>
                <c:pt idx="2">
                  <c:v>0.000977957237556739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0.465561991519012</c:v>
                </c:pt>
                <c:pt idx="1">
                  <c:v>0.465561991519012</c:v>
                </c:pt>
                <c:pt idx="2">
                  <c:v>0.465561991519012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0.223469755929126</c:v>
                </c:pt>
                <c:pt idx="1">
                  <c:v>0.223469755929126</c:v>
                </c:pt>
                <c:pt idx="2">
                  <c:v>0.221221759712228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0.0558674389822815</c:v>
                </c:pt>
                <c:pt idx="1">
                  <c:v>0.0558674389822815</c:v>
                </c:pt>
                <c:pt idx="2">
                  <c:v>0.0558674389822815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0.0591263729229146</c:v>
                </c:pt>
                <c:pt idx="1">
                  <c:v>0.0591263729229146</c:v>
                </c:pt>
                <c:pt idx="2">
                  <c:v>0.0591263729229146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5896920"/>
        <c:axId val="-2015903480"/>
      </c:barChart>
      <c:catAx>
        <c:axId val="-2015896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5903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903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5896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065880"/>
        <c:axId val="-2016062888"/>
      </c:barChart>
      <c:catAx>
        <c:axId val="-2016065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062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062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065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ZAMMO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(Income!$C$72:$E$72,Income!$G$72:$I$72)</c:f>
              <c:numCache>
                <c:formatCode>#,##0</c:formatCode>
                <c:ptCount val="6"/>
                <c:pt idx="0">
                  <c:v>808.4655710897761</c:v>
                </c:pt>
                <c:pt idx="1">
                  <c:v>1449.9049649332</c:v>
                </c:pt>
                <c:pt idx="2">
                  <c:v>2658.052674889299</c:v>
                </c:pt>
                <c:pt idx="3">
                  <c:v>808.4655710897761</c:v>
                </c:pt>
                <c:pt idx="4">
                  <c:v>1417.167348891523</c:v>
                </c:pt>
                <c:pt idx="5">
                  <c:v>2633.453460262109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(Income!$C$73:$E$73,Income!$G$73:$I$73)</c:f>
              <c:numCache>
                <c:formatCode>#,##0</c:formatCode>
                <c:ptCount val="6"/>
                <c:pt idx="0">
                  <c:v>0.0</c:v>
                </c:pt>
                <c:pt idx="1">
                  <c:v>572.0</c:v>
                </c:pt>
                <c:pt idx="2">
                  <c:v>3006.5</c:v>
                </c:pt>
                <c:pt idx="3">
                  <c:v>0.0</c:v>
                </c:pt>
                <c:pt idx="4">
                  <c:v>541.2500032580977</c:v>
                </c:pt>
                <c:pt idx="5">
                  <c:v>2981.678159379403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(Income!$C$74:$E$74,Income!$G$74:$I$74)</c:f>
              <c:numCache>
                <c:formatCode>#,##0</c:formatCode>
                <c:ptCount val="6"/>
                <c:pt idx="0">
                  <c:v>0.0</c:v>
                </c:pt>
                <c:pt idx="1">
                  <c:v>398.5497237569062</c:v>
                </c:pt>
                <c:pt idx="2">
                  <c:v>739.0193370165748</c:v>
                </c:pt>
                <c:pt idx="3">
                  <c:v>0.0</c:v>
                </c:pt>
                <c:pt idx="4">
                  <c:v>398.5497237569062</c:v>
                </c:pt>
                <c:pt idx="5">
                  <c:v>739.0193370165748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(Income!$C$76:$E$76,Income!$G$76:$I$76)</c:f>
              <c:numCache>
                <c:formatCode>#,##0</c:formatCode>
                <c:ptCount val="6"/>
                <c:pt idx="0">
                  <c:v>0.0</c:v>
                </c:pt>
                <c:pt idx="1">
                  <c:v>7650.000000000001</c:v>
                </c:pt>
                <c:pt idx="2">
                  <c:v>22250.0</c:v>
                </c:pt>
                <c:pt idx="3">
                  <c:v>0.0</c:v>
                </c:pt>
                <c:pt idx="4">
                  <c:v>7509.375014899836</c:v>
                </c:pt>
                <c:pt idx="5">
                  <c:v>22189.64294074018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(Income!$C$77:$E$77,Income!$G$77:$I$77)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1118.751672581072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(Income!$C$78:$E$78,Income!$G$78:$I$78)</c:f>
              <c:numCache>
                <c:formatCode>#,##0</c:formatCode>
                <c:ptCount val="6"/>
                <c:pt idx="0">
                  <c:v>40.0</c:v>
                </c:pt>
                <c:pt idx="1">
                  <c:v>389.6734806629834</c:v>
                </c:pt>
                <c:pt idx="2">
                  <c:v>0.0</c:v>
                </c:pt>
                <c:pt idx="3">
                  <c:v>40.0</c:v>
                </c:pt>
                <c:pt idx="4">
                  <c:v>389.6734806629834</c:v>
                </c:pt>
                <c:pt idx="5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(Income!$C$79:$E$79,Income!$G$79:$I$79)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60000.00000000001</c:v>
                </c:pt>
                <c:pt idx="3">
                  <c:v>0.0</c:v>
                </c:pt>
                <c:pt idx="4">
                  <c:v>0.0</c:v>
                </c:pt>
                <c:pt idx="5">
                  <c:v>60000.00000000001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(Income!$C$80:$E$80,Income!$G$80:$I$80)</c:f>
              <c:numCache>
                <c:formatCode>#,##0</c:formatCode>
                <c:ptCount val="6"/>
                <c:pt idx="0">
                  <c:v>0.0</c:v>
                </c:pt>
                <c:pt idx="1">
                  <c:v>7200.0</c:v>
                </c:pt>
                <c:pt idx="2">
                  <c:v>0.0</c:v>
                </c:pt>
                <c:pt idx="3">
                  <c:v>0.0</c:v>
                </c:pt>
                <c:pt idx="4">
                  <c:v>7200.0</c:v>
                </c:pt>
                <c:pt idx="5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(Income!$C$81:$E$81,Income!$G$81:$I$81)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28800.0</c:v>
                </c:pt>
                <c:pt idx="3">
                  <c:v>0.0</c:v>
                </c:pt>
                <c:pt idx="4">
                  <c:v>0.0</c:v>
                </c:pt>
                <c:pt idx="5">
                  <c:v>28510.2861155529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(Income!$C$82:$E$82,Income!$G$82:$I$82)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7200.0</c:v>
                </c:pt>
                <c:pt idx="3">
                  <c:v>0.0</c:v>
                </c:pt>
                <c:pt idx="4">
                  <c:v>0.0</c:v>
                </c:pt>
                <c:pt idx="5">
                  <c:v>7200.0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(Income!$C$83:$E$83,Income!$G$83:$I$83)</c:f>
              <c:numCache>
                <c:formatCode>#,##0</c:formatCode>
                <c:ptCount val="6"/>
                <c:pt idx="0">
                  <c:v>877.9801728120754</c:v>
                </c:pt>
                <c:pt idx="1">
                  <c:v>877.9801728120754</c:v>
                </c:pt>
                <c:pt idx="2">
                  <c:v>0.0</c:v>
                </c:pt>
                <c:pt idx="3">
                  <c:v>877.9801728120754</c:v>
                </c:pt>
                <c:pt idx="4">
                  <c:v>877.9801728120754</c:v>
                </c:pt>
                <c:pt idx="5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(Income!$C$84:$E$84,Income!$G$84:$I$84)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(Income!$C$85:$E$85,Income!$G$85:$I$85)</c:f>
              <c:numCache>
                <c:formatCode>#,##0</c:formatCode>
                <c:ptCount val="6"/>
                <c:pt idx="0">
                  <c:v>20220.0</c:v>
                </c:pt>
                <c:pt idx="1">
                  <c:v>20220.0</c:v>
                </c:pt>
                <c:pt idx="2">
                  <c:v>7620.0</c:v>
                </c:pt>
                <c:pt idx="3">
                  <c:v>20220.0</c:v>
                </c:pt>
                <c:pt idx="4">
                  <c:v>20220.0</c:v>
                </c:pt>
                <c:pt idx="5">
                  <c:v>7620.0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(Income!$C$86:$E$86,Income!$G$86:$I$86)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(Income!$C$87:$E$87,Income!$G$87:$I$87)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6214344"/>
        <c:axId val="-201621740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Income!$C$89:$E$89</c:f>
              <c:numCache>
                <c:formatCode>#,##0</c:formatCode>
                <c:ptCount val="3"/>
                <c:pt idx="0">
                  <c:v>18484.10532537579</c:v>
                </c:pt>
                <c:pt idx="1">
                  <c:v>18484.1053253758</c:v>
                </c:pt>
                <c:pt idx="2">
                  <c:v>18484.1053253758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(Income!$C$93:$E$93,Income!$G$93:$I$93)</c:f>
              <c:numCache>
                <c:formatCode>General</c:formatCode>
                <c:ptCount val="6"/>
                <c:pt idx="3" formatCode="#,##0">
                  <c:v>18484.10532537579</c:v>
                </c:pt>
                <c:pt idx="4" formatCode="#,##0">
                  <c:v>18484.1053253758</c:v>
                </c:pt>
                <c:pt idx="5" formatCode="#,##0">
                  <c:v>18484.1053253758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Income!$C$90:$E$90</c:f>
              <c:numCache>
                <c:formatCode>#,##0</c:formatCode>
                <c:ptCount val="3"/>
                <c:pt idx="0">
                  <c:v>30168.10532537579</c:v>
                </c:pt>
                <c:pt idx="1">
                  <c:v>30168.10532537579</c:v>
                </c:pt>
                <c:pt idx="2">
                  <c:v>30168.10532537579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(Income!$C$94:$E$94,Income!$G$94:$I$94)</c:f>
              <c:numCache>
                <c:formatCode>General</c:formatCode>
                <c:ptCount val="6"/>
                <c:pt idx="3" formatCode="#,##0">
                  <c:v>30168.10532537579</c:v>
                </c:pt>
                <c:pt idx="4" formatCode="#,##0">
                  <c:v>30168.10532537579</c:v>
                </c:pt>
                <c:pt idx="5" formatCode="#,##0">
                  <c:v>30168.10532537579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Income!$C$91:$E$91</c:f>
              <c:numCache>
                <c:formatCode>#,##0</c:formatCode>
                <c:ptCount val="3"/>
                <c:pt idx="0">
                  <c:v>50976.10532537579</c:v>
                </c:pt>
                <c:pt idx="1">
                  <c:v>50976.1053253758</c:v>
                </c:pt>
                <c:pt idx="2">
                  <c:v>50976.1053253758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(Income!$C$95:$E$95,Income!$G$95:$I$95)</c:f>
              <c:numCache>
                <c:formatCode>General</c:formatCode>
                <c:ptCount val="6"/>
                <c:pt idx="3" formatCode="#,##0">
                  <c:v>50976.10532537579</c:v>
                </c:pt>
                <c:pt idx="4" formatCode="#,##0">
                  <c:v>50976.1053253758</c:v>
                </c:pt>
                <c:pt idx="5" formatCode="#,##0">
                  <c:v>50976.1053253758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214344"/>
        <c:axId val="-2016217400"/>
      </c:lineChart>
      <c:catAx>
        <c:axId val="-2016214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217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217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214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ZAMMO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Income!$C$72:$E$72</c:f>
              <c:numCache>
                <c:formatCode>#,##0</c:formatCode>
                <c:ptCount val="3"/>
                <c:pt idx="0">
                  <c:v>808.4655710897761</c:v>
                </c:pt>
                <c:pt idx="1">
                  <c:v>1449.9049649332</c:v>
                </c:pt>
                <c:pt idx="2">
                  <c:v>2658.052674889299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Income!$C$73:$E$73</c:f>
              <c:numCache>
                <c:formatCode>#,##0</c:formatCode>
                <c:ptCount val="3"/>
                <c:pt idx="0">
                  <c:v>0.0</c:v>
                </c:pt>
                <c:pt idx="1">
                  <c:v>572.0</c:v>
                </c:pt>
                <c:pt idx="2">
                  <c:v>3006.5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Income!$C$74:$E$74</c:f>
              <c:numCache>
                <c:formatCode>#,##0</c:formatCode>
                <c:ptCount val="3"/>
                <c:pt idx="0">
                  <c:v>0.0</c:v>
                </c:pt>
                <c:pt idx="1">
                  <c:v>398.5497237569062</c:v>
                </c:pt>
                <c:pt idx="2">
                  <c:v>739.0193370165748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Income!$C$76:$E$76</c:f>
              <c:numCache>
                <c:formatCode>#,##0</c:formatCode>
                <c:ptCount val="3"/>
                <c:pt idx="0">
                  <c:v>0.0</c:v>
                </c:pt>
                <c:pt idx="1">
                  <c:v>7650.000000000001</c:v>
                </c:pt>
                <c:pt idx="2">
                  <c:v>22250.0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Income!$C$77:$E$77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Income!$C$78:$E$78</c:f>
              <c:numCache>
                <c:formatCode>#,##0</c:formatCode>
                <c:ptCount val="3"/>
                <c:pt idx="0">
                  <c:v>40.0</c:v>
                </c:pt>
                <c:pt idx="1">
                  <c:v>389.6734806629834</c:v>
                </c:pt>
                <c:pt idx="2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Income!$C$79:$E$79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60000.00000000001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Income!$C$80:$E$80</c:f>
              <c:numCache>
                <c:formatCode>#,##0</c:formatCode>
                <c:ptCount val="3"/>
                <c:pt idx="0">
                  <c:v>0.0</c:v>
                </c:pt>
                <c:pt idx="1">
                  <c:v>7200.0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Income!$C$81:$E$81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28800.0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Income!$C$82:$E$82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7200.0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Income!$C$83:$E$83</c:f>
              <c:numCache>
                <c:formatCode>#,##0</c:formatCode>
                <c:ptCount val="3"/>
                <c:pt idx="0">
                  <c:v>877.9801728120754</c:v>
                </c:pt>
                <c:pt idx="1">
                  <c:v>877.9801728120754</c:v>
                </c:pt>
                <c:pt idx="2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Income!$C$84:$E$84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Income!$C$85:$E$85</c:f>
              <c:numCache>
                <c:formatCode>#,##0</c:formatCode>
                <c:ptCount val="3"/>
                <c:pt idx="0">
                  <c:v>20220.0</c:v>
                </c:pt>
                <c:pt idx="1">
                  <c:v>20220.0</c:v>
                </c:pt>
                <c:pt idx="2">
                  <c:v>7620.0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Income!$C$86:$E$86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Income!$C$87:$E$87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6360696"/>
        <c:axId val="-201636908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Income!$C$89:$E$89</c:f>
              <c:numCache>
                <c:formatCode>#,##0</c:formatCode>
                <c:ptCount val="3"/>
                <c:pt idx="0">
                  <c:v>18484.10532537579</c:v>
                </c:pt>
                <c:pt idx="1">
                  <c:v>18484.1053253758</c:v>
                </c:pt>
                <c:pt idx="2">
                  <c:v>18484.1053253758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Income!$C$90:$E$90</c:f>
              <c:numCache>
                <c:formatCode>#,##0</c:formatCode>
                <c:ptCount val="3"/>
                <c:pt idx="0">
                  <c:v>30168.10532537579</c:v>
                </c:pt>
                <c:pt idx="1">
                  <c:v>30168.10532537579</c:v>
                </c:pt>
                <c:pt idx="2">
                  <c:v>30168.10532537579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Income!$C$91:$E$91</c:f>
              <c:numCache>
                <c:formatCode>#,##0</c:formatCode>
                <c:ptCount val="3"/>
                <c:pt idx="0">
                  <c:v>50976.10532537579</c:v>
                </c:pt>
                <c:pt idx="1">
                  <c:v>50976.1053253758</c:v>
                </c:pt>
                <c:pt idx="2">
                  <c:v>50976.1053253758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360696"/>
        <c:axId val="-2016369080"/>
      </c:lineChart>
      <c:catAx>
        <c:axId val="-2016360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369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369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360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808.4655710897761</c:v>
                </c:pt>
                <c:pt idx="1">
                  <c:v>808.4655710897761</c:v>
                </c:pt>
                <c:pt idx="2">
                  <c:v>808.4655710897761</c:v>
                </c:pt>
                <c:pt idx="3">
                  <c:v>808.4655710897761</c:v>
                </c:pt>
                <c:pt idx="4">
                  <c:v>808.4655710897761</c:v>
                </c:pt>
                <c:pt idx="5">
                  <c:v>808.4655710897761</c:v>
                </c:pt>
                <c:pt idx="6">
                  <c:v>808.4655710897761</c:v>
                </c:pt>
                <c:pt idx="7">
                  <c:v>808.4655710897761</c:v>
                </c:pt>
                <c:pt idx="8">
                  <c:v>808.4655710897761</c:v>
                </c:pt>
                <c:pt idx="9">
                  <c:v>808.4655710897761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40.0</c:v>
                </c:pt>
                <c:pt idx="1">
                  <c:v>40.0</c:v>
                </c:pt>
                <c:pt idx="2">
                  <c:v>40.0</c:v>
                </c:pt>
                <c:pt idx="3">
                  <c:v>40.0</c:v>
                </c:pt>
                <c:pt idx="4">
                  <c:v>40.0</c:v>
                </c:pt>
                <c:pt idx="5">
                  <c:v>40.0</c:v>
                </c:pt>
                <c:pt idx="6">
                  <c:v>40.0</c:v>
                </c:pt>
                <c:pt idx="7">
                  <c:v>40.0</c:v>
                </c:pt>
                <c:pt idx="8">
                  <c:v>40.0</c:v>
                </c:pt>
                <c:pt idx="9">
                  <c:v>40.0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877.9801728120754</c:v>
                </c:pt>
                <c:pt idx="1">
                  <c:v>877.9801728120754</c:v>
                </c:pt>
                <c:pt idx="2">
                  <c:v>877.9801728120754</c:v>
                </c:pt>
                <c:pt idx="3">
                  <c:v>877.9801728120754</c:v>
                </c:pt>
                <c:pt idx="4">
                  <c:v>877.9801728120754</c:v>
                </c:pt>
                <c:pt idx="5">
                  <c:v>877.9801728120754</c:v>
                </c:pt>
                <c:pt idx="6">
                  <c:v>877.9801728120754</c:v>
                </c:pt>
                <c:pt idx="7">
                  <c:v>877.9801728120754</c:v>
                </c:pt>
                <c:pt idx="8">
                  <c:v>877.9801728120754</c:v>
                </c:pt>
                <c:pt idx="9">
                  <c:v>877.9801728120754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6607160"/>
        <c:axId val="-208581024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7375.033451621434</c:v>
                </c:pt>
                <c:pt idx="1">
                  <c:v>18484.10532537579</c:v>
                </c:pt>
                <c:pt idx="2">
                  <c:v>18484.1053253758</c:v>
                </c:pt>
                <c:pt idx="3">
                  <c:v>18484.1053253758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7375.033451621434</c:v>
                </c:pt>
                <c:pt idx="1">
                  <c:v>30168.10532537579</c:v>
                </c:pt>
                <c:pt idx="2">
                  <c:v>30168.10532537579</c:v>
                </c:pt>
                <c:pt idx="3">
                  <c:v>30168.10532537579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607160"/>
        <c:axId val="-2085810248"/>
      </c:lineChart>
      <c:catAx>
        <c:axId val="-20866071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5810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5810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6607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0.725510766478717</c:v>
                </c:pt>
                <c:pt idx="1">
                  <c:v>0.725510766478717</c:v>
                </c:pt>
                <c:pt idx="2">
                  <c:v>0.725510766478717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0.57670286278381</c:v>
                </c:pt>
                <c:pt idx="1">
                  <c:v>0.274489233521283</c:v>
                </c:pt>
                <c:pt idx="2">
                  <c:v>0.311507989691075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1.027048371174728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0.0160414610069102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0.20621533326425</c:v>
                </c:pt>
                <c:pt idx="1">
                  <c:v>0.20621533326425</c:v>
                </c:pt>
                <c:pt idx="2">
                  <c:v>0.185253157867316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-0.576702862783811</c:v>
                </c:pt>
                <c:pt idx="2">
                  <c:v>-0.450448030960051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6197208"/>
        <c:axId val="-2026882920"/>
      </c:barChart>
      <c:catAx>
        <c:axId val="-2086197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6882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6882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6197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0.412402450167185</c:v>
                </c:pt>
                <c:pt idx="1">
                  <c:v>0.412402450167185</c:v>
                </c:pt>
                <c:pt idx="2">
                  <c:v>0.412402450167185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0.0684002764136048</c:v>
                </c:pt>
                <c:pt idx="1">
                  <c:v>0.0684002764136048</c:v>
                </c:pt>
                <c:pt idx="2">
                  <c:v>0.0668893825946625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0.0235677010268784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0.583805622580102</c:v>
                </c:pt>
                <c:pt idx="1">
                  <c:v>0.191381774850106</c:v>
                </c:pt>
                <c:pt idx="2">
                  <c:v>0.188084437317214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0.0684002764136048</c:v>
                </c:pt>
                <c:pt idx="1">
                  <c:v>0.0684002764136048</c:v>
                </c:pt>
                <c:pt idx="2">
                  <c:v>0.0668893825946625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-0.136433723718998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5698552"/>
        <c:axId val="-2085702152"/>
      </c:barChart>
      <c:catAx>
        <c:axId val="-2085698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5702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5702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5698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0.114053750131784</c:v>
                </c:pt>
                <c:pt idx="1">
                  <c:v>0.114053750131784</c:v>
                </c:pt>
                <c:pt idx="2">
                  <c:v>0.114053750131784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0.0189167354167261</c:v>
                </c:pt>
                <c:pt idx="1">
                  <c:v>0.0189167354167261</c:v>
                </c:pt>
                <c:pt idx="2">
                  <c:v>0.0176791374434688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0.0193984163132922</c:v>
                </c:pt>
                <c:pt idx="1">
                  <c:v>0.0193984163132922</c:v>
                </c:pt>
                <c:pt idx="2">
                  <c:v>0.0193984163132922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0.595513760997602</c:v>
                </c:pt>
                <c:pt idx="1">
                  <c:v>0.595513760997602</c:v>
                </c:pt>
                <c:pt idx="2">
                  <c:v>0.593842428449566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0.0189167354167261</c:v>
                </c:pt>
                <c:pt idx="1">
                  <c:v>0.0189167354167261</c:v>
                </c:pt>
                <c:pt idx="2">
                  <c:v>0.0176791374434688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5790280"/>
        <c:axId val="-2085798280"/>
      </c:barChart>
      <c:catAx>
        <c:axId val="-2085790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5798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5798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5790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5912744"/>
        <c:axId val="-2085918328"/>
      </c:barChart>
      <c:catAx>
        <c:axId val="-2085912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5918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5918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5912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0.054040395392279</c:v>
                </c:pt>
                <c:pt idx="1">
                  <c:v>0.054040395392279</c:v>
                </c:pt>
                <c:pt idx="2" formatCode="0.0%">
                  <c:v>0.054040395392279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0.0630887671232876</c:v>
                </c:pt>
                <c:pt idx="1">
                  <c:v>0.0630887671232876</c:v>
                </c:pt>
                <c:pt idx="2" formatCode="0.0%">
                  <c:v>0.055695553009371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0.0699646606475716</c:v>
                </c:pt>
                <c:pt idx="1">
                  <c:v>0.0699646606475716</c:v>
                </c:pt>
                <c:pt idx="2" formatCode="0.0%">
                  <c:v>0.0730716436037093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0.0635429638854296</c:v>
                </c:pt>
                <c:pt idx="1">
                  <c:v>0.0635429638854296</c:v>
                </c:pt>
                <c:pt idx="2" formatCode="0.0%">
                  <c:v>0.0633902163922739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0.0315443835616438</c:v>
                </c:pt>
                <c:pt idx="1">
                  <c:v>0.0315443835616438</c:v>
                </c:pt>
                <c:pt idx="2" formatCode="0.0%">
                  <c:v>0.0315443835616438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0.0212924589041096</c:v>
                </c:pt>
                <c:pt idx="1">
                  <c:v>0.0212924589041096</c:v>
                </c:pt>
                <c:pt idx="2" formatCode="0.0%">
                  <c:v>0.0212924589041096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0.0181164383561644</c:v>
                </c:pt>
                <c:pt idx="1">
                  <c:v>0.0181164383561644</c:v>
                </c:pt>
                <c:pt idx="2" formatCode="0.0%">
                  <c:v>0.0198148542721001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0.0902012951432129</c:v>
                </c:pt>
                <c:pt idx="1">
                  <c:v>0.0902012951432129</c:v>
                </c:pt>
                <c:pt idx="2" formatCode="0.0%">
                  <c:v>0.0986576656668994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0.503664740473225</c:v>
                </c:pt>
                <c:pt idx="1">
                  <c:v>0.503664740473225</c:v>
                </c:pt>
                <c:pt idx="2" formatCode="0.0%">
                  <c:v>0.505250767699659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0.330564283935243</c:v>
                </c:pt>
                <c:pt idx="1">
                  <c:v>0.330564283935243</c:v>
                </c:pt>
                <c:pt idx="2" formatCode="0.0%">
                  <c:v>0.323262448920121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6167048"/>
        <c:axId val="-2026170728"/>
      </c:barChart>
      <c:catAx>
        <c:axId val="-2026167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6170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6170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6167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808.4655710897761</c:v>
                </c:pt>
                <c:pt idx="1">
                  <c:v>808.4655710897761</c:v>
                </c:pt>
                <c:pt idx="2">
                  <c:v>808.4655710897761</c:v>
                </c:pt>
                <c:pt idx="3">
                  <c:v>808.4655710897761</c:v>
                </c:pt>
                <c:pt idx="4">
                  <c:v>808.4655710897761</c:v>
                </c:pt>
                <c:pt idx="5">
                  <c:v>808.4655710897761</c:v>
                </c:pt>
                <c:pt idx="6">
                  <c:v>808.4655710897761</c:v>
                </c:pt>
                <c:pt idx="7">
                  <c:v>808.4655710897761</c:v>
                </c:pt>
                <c:pt idx="8">
                  <c:v>808.4655710897761</c:v>
                </c:pt>
                <c:pt idx="9">
                  <c:v>808.4655710897761</c:v>
                </c:pt>
                <c:pt idx="10">
                  <c:v>808.4655710897761</c:v>
                </c:pt>
                <c:pt idx="11">
                  <c:v>808.4655710897761</c:v>
                </c:pt>
                <c:pt idx="12">
                  <c:v>808.4655710897761</c:v>
                </c:pt>
                <c:pt idx="13">
                  <c:v>808.4655710897761</c:v>
                </c:pt>
                <c:pt idx="14">
                  <c:v>808.4655710897761</c:v>
                </c:pt>
                <c:pt idx="15">
                  <c:v>808.4655710897761</c:v>
                </c:pt>
                <c:pt idx="16">
                  <c:v>808.4655710897761</c:v>
                </c:pt>
                <c:pt idx="17">
                  <c:v>808.4655710897761</c:v>
                </c:pt>
                <c:pt idx="18">
                  <c:v>808.4655710897761</c:v>
                </c:pt>
                <c:pt idx="19">
                  <c:v>808.4655710897761</c:v>
                </c:pt>
                <c:pt idx="20">
                  <c:v>808.4655710897761</c:v>
                </c:pt>
                <c:pt idx="21">
                  <c:v>808.4655710897761</c:v>
                </c:pt>
                <c:pt idx="22">
                  <c:v>808.4655710897761</c:v>
                </c:pt>
                <c:pt idx="23">
                  <c:v>808.4655710897761</c:v>
                </c:pt>
                <c:pt idx="24">
                  <c:v>808.4655710897761</c:v>
                </c:pt>
                <c:pt idx="25">
                  <c:v>808.4655710897761</c:v>
                </c:pt>
                <c:pt idx="26">
                  <c:v>808.4655710897761</c:v>
                </c:pt>
                <c:pt idx="27">
                  <c:v>808.4655710897761</c:v>
                </c:pt>
                <c:pt idx="28">
                  <c:v>808.4655710897761</c:v>
                </c:pt>
                <c:pt idx="29">
                  <c:v>808.4655710897761</c:v>
                </c:pt>
                <c:pt idx="30">
                  <c:v>808.4655710897761</c:v>
                </c:pt>
                <c:pt idx="31">
                  <c:v>808.4655710897761</c:v>
                </c:pt>
                <c:pt idx="32">
                  <c:v>808.4655710897761</c:v>
                </c:pt>
                <c:pt idx="33">
                  <c:v>808.4655710897761</c:v>
                </c:pt>
                <c:pt idx="34">
                  <c:v>808.4655710897761</c:v>
                </c:pt>
                <c:pt idx="35">
                  <c:v>808.4655710897761</c:v>
                </c:pt>
                <c:pt idx="36">
                  <c:v>808.4655710897761</c:v>
                </c:pt>
                <c:pt idx="37">
                  <c:v>808.4655710897761</c:v>
                </c:pt>
                <c:pt idx="38">
                  <c:v>808.4655710897761</c:v>
                </c:pt>
                <c:pt idx="39">
                  <c:v>808.4655710897761</c:v>
                </c:pt>
                <c:pt idx="40">
                  <c:v>808.4655710897761</c:v>
                </c:pt>
                <c:pt idx="41">
                  <c:v>808.4655710897761</c:v>
                </c:pt>
                <c:pt idx="42">
                  <c:v>808.4655710897761</c:v>
                </c:pt>
                <c:pt idx="43">
                  <c:v>808.4655710897761</c:v>
                </c:pt>
                <c:pt idx="44">
                  <c:v>808.4655710897761</c:v>
                </c:pt>
                <c:pt idx="45">
                  <c:v>808.4655710897761</c:v>
                </c:pt>
                <c:pt idx="46">
                  <c:v>808.4655710897761</c:v>
                </c:pt>
                <c:pt idx="47">
                  <c:v>808.4655710897761</c:v>
                </c:pt>
                <c:pt idx="48">
                  <c:v>808.4655710897761</c:v>
                </c:pt>
                <c:pt idx="49">
                  <c:v>808.4655710897761</c:v>
                </c:pt>
                <c:pt idx="50">
                  <c:v>808.4655710897761</c:v>
                </c:pt>
                <c:pt idx="51">
                  <c:v>808.4655710897761</c:v>
                </c:pt>
                <c:pt idx="52">
                  <c:v>808.4655710897761</c:v>
                </c:pt>
                <c:pt idx="53">
                  <c:v>808.4655710897761</c:v>
                </c:pt>
                <c:pt idx="54">
                  <c:v>808.4655710897761</c:v>
                </c:pt>
                <c:pt idx="55">
                  <c:v>808.4655710897761</c:v>
                </c:pt>
                <c:pt idx="56">
                  <c:v>808.4655710897761</c:v>
                </c:pt>
                <c:pt idx="57">
                  <c:v>808.4655710897761</c:v>
                </c:pt>
                <c:pt idx="58">
                  <c:v>808.4655710897761</c:v>
                </c:pt>
                <c:pt idx="59">
                  <c:v>808.4655710897761</c:v>
                </c:pt>
                <c:pt idx="60">
                  <c:v>808.4655710897761</c:v>
                </c:pt>
                <c:pt idx="61">
                  <c:v>808.4655710897761</c:v>
                </c:pt>
                <c:pt idx="62">
                  <c:v>808.4655710897761</c:v>
                </c:pt>
                <c:pt idx="63">
                  <c:v>808.4655710897761</c:v>
                </c:pt>
                <c:pt idx="64">
                  <c:v>808.4655710897761</c:v>
                </c:pt>
                <c:pt idx="65">
                  <c:v>808.4655710897761</c:v>
                </c:pt>
                <c:pt idx="66">
                  <c:v>808.4655710897761</c:v>
                </c:pt>
                <c:pt idx="67">
                  <c:v>808.4655710897761</c:v>
                </c:pt>
                <c:pt idx="68">
                  <c:v>808.4655710897761</c:v>
                </c:pt>
                <c:pt idx="69">
                  <c:v>808.4655710897761</c:v>
                </c:pt>
                <c:pt idx="70">
                  <c:v>808.4655710897761</c:v>
                </c:pt>
                <c:pt idx="71">
                  <c:v>808.4655710897761</c:v>
                </c:pt>
                <c:pt idx="72">
                  <c:v>808.4655710897761</c:v>
                </c:pt>
                <c:pt idx="73">
                  <c:v>808.4655710897761</c:v>
                </c:pt>
                <c:pt idx="74">
                  <c:v>808.4655710897761</c:v>
                </c:pt>
                <c:pt idx="75">
                  <c:v>808.4655710897761</c:v>
                </c:pt>
                <c:pt idx="76">
                  <c:v>808.4655710897761</c:v>
                </c:pt>
                <c:pt idx="77">
                  <c:v>808.4655710897761</c:v>
                </c:pt>
                <c:pt idx="78">
                  <c:v>808.4655710897761</c:v>
                </c:pt>
                <c:pt idx="79">
                  <c:v>808.4655710897761</c:v>
                </c:pt>
                <c:pt idx="80">
                  <c:v>808.4655710897761</c:v>
                </c:pt>
                <c:pt idx="81">
                  <c:v>808.4655710897761</c:v>
                </c:pt>
                <c:pt idx="82">
                  <c:v>808.4655710897761</c:v>
                </c:pt>
                <c:pt idx="83">
                  <c:v>808.4655710897761</c:v>
                </c:pt>
                <c:pt idx="84">
                  <c:v>808.4655710897761</c:v>
                </c:pt>
                <c:pt idx="85">
                  <c:v>808.4655710897761</c:v>
                </c:pt>
                <c:pt idx="86">
                  <c:v>808.4655710897761</c:v>
                </c:pt>
                <c:pt idx="87">
                  <c:v>808.4655710897761</c:v>
                </c:pt>
                <c:pt idx="88">
                  <c:v>1449.9049649332</c:v>
                </c:pt>
                <c:pt idx="89">
                  <c:v>1449.9049649332</c:v>
                </c:pt>
                <c:pt idx="90">
                  <c:v>1449.9049649332</c:v>
                </c:pt>
                <c:pt idx="91">
                  <c:v>1449.9049649332</c:v>
                </c:pt>
                <c:pt idx="92">
                  <c:v>1449.9049649332</c:v>
                </c:pt>
                <c:pt idx="93">
                  <c:v>1449.9049649332</c:v>
                </c:pt>
                <c:pt idx="94">
                  <c:v>1449.9049649332</c:v>
                </c:pt>
                <c:pt idx="95">
                  <c:v>1449.9049649332</c:v>
                </c:pt>
                <c:pt idx="96">
                  <c:v>1449.9049649332</c:v>
                </c:pt>
                <c:pt idx="97">
                  <c:v>2658.052674889299</c:v>
                </c:pt>
                <c:pt idx="98">
                  <c:v>2658.052674889299</c:v>
                </c:pt>
                <c:pt idx="99">
                  <c:v>2658.052674889299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572.0</c:v>
                </c:pt>
                <c:pt idx="89">
                  <c:v>572.0</c:v>
                </c:pt>
                <c:pt idx="90">
                  <c:v>572.0</c:v>
                </c:pt>
                <c:pt idx="91">
                  <c:v>572.0</c:v>
                </c:pt>
                <c:pt idx="92">
                  <c:v>572.0</c:v>
                </c:pt>
                <c:pt idx="93">
                  <c:v>572.0</c:v>
                </c:pt>
                <c:pt idx="94">
                  <c:v>572.0</c:v>
                </c:pt>
                <c:pt idx="95">
                  <c:v>572.0</c:v>
                </c:pt>
                <c:pt idx="96">
                  <c:v>572.0</c:v>
                </c:pt>
                <c:pt idx="97">
                  <c:v>3006.5</c:v>
                </c:pt>
                <c:pt idx="98">
                  <c:v>3006.5</c:v>
                </c:pt>
                <c:pt idx="99">
                  <c:v>3006.5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398.5497237569062</c:v>
                </c:pt>
                <c:pt idx="89">
                  <c:v>398.5497237569062</c:v>
                </c:pt>
                <c:pt idx="90">
                  <c:v>398.5497237569062</c:v>
                </c:pt>
                <c:pt idx="91">
                  <c:v>398.5497237569062</c:v>
                </c:pt>
                <c:pt idx="92">
                  <c:v>398.5497237569062</c:v>
                </c:pt>
                <c:pt idx="93">
                  <c:v>398.5497237569062</c:v>
                </c:pt>
                <c:pt idx="94">
                  <c:v>398.5497237569062</c:v>
                </c:pt>
                <c:pt idx="95">
                  <c:v>398.5497237569062</c:v>
                </c:pt>
                <c:pt idx="96">
                  <c:v>398.5497237569062</c:v>
                </c:pt>
                <c:pt idx="97">
                  <c:v>739.0193370165748</c:v>
                </c:pt>
                <c:pt idx="98">
                  <c:v>739.0193370165748</c:v>
                </c:pt>
                <c:pt idx="99">
                  <c:v>739.0193370165748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7650.000000000001</c:v>
                </c:pt>
                <c:pt idx="89">
                  <c:v>7650.000000000001</c:v>
                </c:pt>
                <c:pt idx="90">
                  <c:v>7650.000000000001</c:v>
                </c:pt>
                <c:pt idx="91">
                  <c:v>7650.000000000001</c:v>
                </c:pt>
                <c:pt idx="92">
                  <c:v>7650.000000000001</c:v>
                </c:pt>
                <c:pt idx="93">
                  <c:v>7650.000000000001</c:v>
                </c:pt>
                <c:pt idx="94">
                  <c:v>7650.000000000001</c:v>
                </c:pt>
                <c:pt idx="95">
                  <c:v>7650.000000000001</c:v>
                </c:pt>
                <c:pt idx="96">
                  <c:v>7650.000000000001</c:v>
                </c:pt>
                <c:pt idx="97">
                  <c:v>22250.0</c:v>
                </c:pt>
                <c:pt idx="98">
                  <c:v>22250.0</c:v>
                </c:pt>
                <c:pt idx="99">
                  <c:v>22250.0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40.0</c:v>
                </c:pt>
                <c:pt idx="1">
                  <c:v>40.0</c:v>
                </c:pt>
                <c:pt idx="2">
                  <c:v>40.0</c:v>
                </c:pt>
                <c:pt idx="3">
                  <c:v>40.0</c:v>
                </c:pt>
                <c:pt idx="4">
                  <c:v>40.0</c:v>
                </c:pt>
                <c:pt idx="5">
                  <c:v>40.0</c:v>
                </c:pt>
                <c:pt idx="6">
                  <c:v>40.0</c:v>
                </c:pt>
                <c:pt idx="7">
                  <c:v>40.0</c:v>
                </c:pt>
                <c:pt idx="8">
                  <c:v>40.0</c:v>
                </c:pt>
                <c:pt idx="9">
                  <c:v>40.0</c:v>
                </c:pt>
                <c:pt idx="10">
                  <c:v>40.0</c:v>
                </c:pt>
                <c:pt idx="11">
                  <c:v>40.0</c:v>
                </c:pt>
                <c:pt idx="12">
                  <c:v>40.0</c:v>
                </c:pt>
                <c:pt idx="13">
                  <c:v>40.0</c:v>
                </c:pt>
                <c:pt idx="14">
                  <c:v>40.0</c:v>
                </c:pt>
                <c:pt idx="15">
                  <c:v>40.0</c:v>
                </c:pt>
                <c:pt idx="16">
                  <c:v>40.0</c:v>
                </c:pt>
                <c:pt idx="17">
                  <c:v>40.0</c:v>
                </c:pt>
                <c:pt idx="18">
                  <c:v>40.0</c:v>
                </c:pt>
                <c:pt idx="19">
                  <c:v>40.0</c:v>
                </c:pt>
                <c:pt idx="20">
                  <c:v>40.0</c:v>
                </c:pt>
                <c:pt idx="21">
                  <c:v>40.0</c:v>
                </c:pt>
                <c:pt idx="22">
                  <c:v>40.0</c:v>
                </c:pt>
                <c:pt idx="23">
                  <c:v>40.0</c:v>
                </c:pt>
                <c:pt idx="24">
                  <c:v>40.0</c:v>
                </c:pt>
                <c:pt idx="25">
                  <c:v>40.0</c:v>
                </c:pt>
                <c:pt idx="26">
                  <c:v>40.0</c:v>
                </c:pt>
                <c:pt idx="27">
                  <c:v>40.0</c:v>
                </c:pt>
                <c:pt idx="28">
                  <c:v>40.0</c:v>
                </c:pt>
                <c:pt idx="29">
                  <c:v>40.0</c:v>
                </c:pt>
                <c:pt idx="30">
                  <c:v>40.0</c:v>
                </c:pt>
                <c:pt idx="31">
                  <c:v>40.0</c:v>
                </c:pt>
                <c:pt idx="32">
                  <c:v>40.0</c:v>
                </c:pt>
                <c:pt idx="33">
                  <c:v>40.0</c:v>
                </c:pt>
                <c:pt idx="34">
                  <c:v>40.0</c:v>
                </c:pt>
                <c:pt idx="35">
                  <c:v>40.0</c:v>
                </c:pt>
                <c:pt idx="36">
                  <c:v>40.0</c:v>
                </c:pt>
                <c:pt idx="37">
                  <c:v>40.0</c:v>
                </c:pt>
                <c:pt idx="38">
                  <c:v>40.0</c:v>
                </c:pt>
                <c:pt idx="39">
                  <c:v>40.0</c:v>
                </c:pt>
                <c:pt idx="40">
                  <c:v>40.0</c:v>
                </c:pt>
                <c:pt idx="41">
                  <c:v>40.0</c:v>
                </c:pt>
                <c:pt idx="42">
                  <c:v>40.0</c:v>
                </c:pt>
                <c:pt idx="43">
                  <c:v>40.0</c:v>
                </c:pt>
                <c:pt idx="44">
                  <c:v>40.0</c:v>
                </c:pt>
                <c:pt idx="45">
                  <c:v>40.0</c:v>
                </c:pt>
                <c:pt idx="46">
                  <c:v>40.0</c:v>
                </c:pt>
                <c:pt idx="47">
                  <c:v>40.0</c:v>
                </c:pt>
                <c:pt idx="48">
                  <c:v>40.0</c:v>
                </c:pt>
                <c:pt idx="49">
                  <c:v>40.0</c:v>
                </c:pt>
                <c:pt idx="50">
                  <c:v>40.0</c:v>
                </c:pt>
                <c:pt idx="51">
                  <c:v>40.0</c:v>
                </c:pt>
                <c:pt idx="52">
                  <c:v>40.0</c:v>
                </c:pt>
                <c:pt idx="53">
                  <c:v>40.0</c:v>
                </c:pt>
                <c:pt idx="54">
                  <c:v>40.0</c:v>
                </c:pt>
                <c:pt idx="55">
                  <c:v>40.0</c:v>
                </c:pt>
                <c:pt idx="56">
                  <c:v>40.0</c:v>
                </c:pt>
                <c:pt idx="57">
                  <c:v>40.0</c:v>
                </c:pt>
                <c:pt idx="58">
                  <c:v>40.0</c:v>
                </c:pt>
                <c:pt idx="59">
                  <c:v>40.0</c:v>
                </c:pt>
                <c:pt idx="60">
                  <c:v>40.0</c:v>
                </c:pt>
                <c:pt idx="61">
                  <c:v>40.0</c:v>
                </c:pt>
                <c:pt idx="62">
                  <c:v>40.0</c:v>
                </c:pt>
                <c:pt idx="63">
                  <c:v>40.0</c:v>
                </c:pt>
                <c:pt idx="64">
                  <c:v>40.0</c:v>
                </c:pt>
                <c:pt idx="65">
                  <c:v>40.0</c:v>
                </c:pt>
                <c:pt idx="66">
                  <c:v>40.0</c:v>
                </c:pt>
                <c:pt idx="67">
                  <c:v>40.0</c:v>
                </c:pt>
                <c:pt idx="68">
                  <c:v>40.0</c:v>
                </c:pt>
                <c:pt idx="69">
                  <c:v>40.0</c:v>
                </c:pt>
                <c:pt idx="70">
                  <c:v>40.0</c:v>
                </c:pt>
                <c:pt idx="71">
                  <c:v>40.0</c:v>
                </c:pt>
                <c:pt idx="72">
                  <c:v>40.0</c:v>
                </c:pt>
                <c:pt idx="73">
                  <c:v>40.0</c:v>
                </c:pt>
                <c:pt idx="74">
                  <c:v>40.0</c:v>
                </c:pt>
                <c:pt idx="75">
                  <c:v>40.0</c:v>
                </c:pt>
                <c:pt idx="76">
                  <c:v>40.0</c:v>
                </c:pt>
                <c:pt idx="77">
                  <c:v>40.0</c:v>
                </c:pt>
                <c:pt idx="78">
                  <c:v>40.0</c:v>
                </c:pt>
                <c:pt idx="79">
                  <c:v>40.0</c:v>
                </c:pt>
                <c:pt idx="80">
                  <c:v>40.0</c:v>
                </c:pt>
                <c:pt idx="81">
                  <c:v>40.0</c:v>
                </c:pt>
                <c:pt idx="82">
                  <c:v>40.0</c:v>
                </c:pt>
                <c:pt idx="83">
                  <c:v>40.0</c:v>
                </c:pt>
                <c:pt idx="84">
                  <c:v>40.0</c:v>
                </c:pt>
                <c:pt idx="85">
                  <c:v>40.0</c:v>
                </c:pt>
                <c:pt idx="86">
                  <c:v>40.0</c:v>
                </c:pt>
                <c:pt idx="87">
                  <c:v>40.0</c:v>
                </c:pt>
                <c:pt idx="88">
                  <c:v>389.6734806629834</c:v>
                </c:pt>
                <c:pt idx="89">
                  <c:v>389.6734806629834</c:v>
                </c:pt>
                <c:pt idx="90">
                  <c:v>389.6734806629834</c:v>
                </c:pt>
                <c:pt idx="91">
                  <c:v>389.6734806629834</c:v>
                </c:pt>
                <c:pt idx="92">
                  <c:v>389.6734806629834</c:v>
                </c:pt>
                <c:pt idx="93">
                  <c:v>389.6734806629834</c:v>
                </c:pt>
                <c:pt idx="94">
                  <c:v>389.6734806629834</c:v>
                </c:pt>
                <c:pt idx="95">
                  <c:v>389.6734806629834</c:v>
                </c:pt>
                <c:pt idx="96">
                  <c:v>389.6734806629834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60000.00000000001</c:v>
                </c:pt>
                <c:pt idx="98">
                  <c:v>60000.00000000001</c:v>
                </c:pt>
                <c:pt idx="99">
                  <c:v>60000.00000000001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28800.0</c:v>
                </c:pt>
                <c:pt idx="98">
                  <c:v>28800.0</c:v>
                </c:pt>
                <c:pt idx="99">
                  <c:v>28800.0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7200.0</c:v>
                </c:pt>
                <c:pt idx="98">
                  <c:v>7200.0</c:v>
                </c:pt>
                <c:pt idx="99">
                  <c:v>7200.0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877.9801728120754</c:v>
                </c:pt>
                <c:pt idx="1">
                  <c:v>877.9801728120754</c:v>
                </c:pt>
                <c:pt idx="2">
                  <c:v>877.9801728120754</c:v>
                </c:pt>
                <c:pt idx="3">
                  <c:v>877.9801728120754</c:v>
                </c:pt>
                <c:pt idx="4">
                  <c:v>877.9801728120754</c:v>
                </c:pt>
                <c:pt idx="5">
                  <c:v>877.9801728120754</c:v>
                </c:pt>
                <c:pt idx="6">
                  <c:v>877.9801728120754</c:v>
                </c:pt>
                <c:pt idx="7">
                  <c:v>877.9801728120754</c:v>
                </c:pt>
                <c:pt idx="8">
                  <c:v>877.9801728120754</c:v>
                </c:pt>
                <c:pt idx="9">
                  <c:v>877.9801728120754</c:v>
                </c:pt>
                <c:pt idx="10">
                  <c:v>877.9801728120754</c:v>
                </c:pt>
                <c:pt idx="11">
                  <c:v>877.9801728120754</c:v>
                </c:pt>
                <c:pt idx="12">
                  <c:v>877.9801728120754</c:v>
                </c:pt>
                <c:pt idx="13">
                  <c:v>877.9801728120754</c:v>
                </c:pt>
                <c:pt idx="14">
                  <c:v>877.9801728120754</c:v>
                </c:pt>
                <c:pt idx="15">
                  <c:v>877.9801728120754</c:v>
                </c:pt>
                <c:pt idx="16">
                  <c:v>877.9801728120754</c:v>
                </c:pt>
                <c:pt idx="17">
                  <c:v>877.9801728120754</c:v>
                </c:pt>
                <c:pt idx="18">
                  <c:v>877.9801728120754</c:v>
                </c:pt>
                <c:pt idx="19">
                  <c:v>877.9801728120754</c:v>
                </c:pt>
                <c:pt idx="20">
                  <c:v>877.9801728120754</c:v>
                </c:pt>
                <c:pt idx="21">
                  <c:v>877.9801728120754</c:v>
                </c:pt>
                <c:pt idx="22">
                  <c:v>877.9801728120754</c:v>
                </c:pt>
                <c:pt idx="23">
                  <c:v>877.9801728120754</c:v>
                </c:pt>
                <c:pt idx="24">
                  <c:v>877.9801728120754</c:v>
                </c:pt>
                <c:pt idx="25">
                  <c:v>877.9801728120754</c:v>
                </c:pt>
                <c:pt idx="26">
                  <c:v>877.9801728120754</c:v>
                </c:pt>
                <c:pt idx="27">
                  <c:v>877.9801728120754</c:v>
                </c:pt>
                <c:pt idx="28">
                  <c:v>877.9801728120754</c:v>
                </c:pt>
                <c:pt idx="29">
                  <c:v>877.9801728120754</c:v>
                </c:pt>
                <c:pt idx="30">
                  <c:v>877.9801728120754</c:v>
                </c:pt>
                <c:pt idx="31">
                  <c:v>877.9801728120754</c:v>
                </c:pt>
                <c:pt idx="32">
                  <c:v>877.9801728120754</c:v>
                </c:pt>
                <c:pt idx="33">
                  <c:v>877.9801728120754</c:v>
                </c:pt>
                <c:pt idx="34">
                  <c:v>877.9801728120754</c:v>
                </c:pt>
                <c:pt idx="35">
                  <c:v>877.9801728120754</c:v>
                </c:pt>
                <c:pt idx="36">
                  <c:v>877.9801728120754</c:v>
                </c:pt>
                <c:pt idx="37">
                  <c:v>877.9801728120754</c:v>
                </c:pt>
                <c:pt idx="38">
                  <c:v>877.9801728120754</c:v>
                </c:pt>
                <c:pt idx="39">
                  <c:v>877.9801728120754</c:v>
                </c:pt>
                <c:pt idx="40">
                  <c:v>877.9801728120754</c:v>
                </c:pt>
                <c:pt idx="41">
                  <c:v>877.9801728120754</c:v>
                </c:pt>
                <c:pt idx="42">
                  <c:v>877.9801728120754</c:v>
                </c:pt>
                <c:pt idx="43">
                  <c:v>877.9801728120754</c:v>
                </c:pt>
                <c:pt idx="44">
                  <c:v>877.9801728120754</c:v>
                </c:pt>
                <c:pt idx="45">
                  <c:v>877.9801728120754</c:v>
                </c:pt>
                <c:pt idx="46">
                  <c:v>877.9801728120754</c:v>
                </c:pt>
                <c:pt idx="47">
                  <c:v>877.9801728120754</c:v>
                </c:pt>
                <c:pt idx="48">
                  <c:v>877.9801728120754</c:v>
                </c:pt>
                <c:pt idx="49">
                  <c:v>877.9801728120754</c:v>
                </c:pt>
                <c:pt idx="50">
                  <c:v>877.9801728120754</c:v>
                </c:pt>
                <c:pt idx="51">
                  <c:v>877.9801728120754</c:v>
                </c:pt>
                <c:pt idx="52">
                  <c:v>877.9801728120754</c:v>
                </c:pt>
                <c:pt idx="53">
                  <c:v>877.9801728120754</c:v>
                </c:pt>
                <c:pt idx="54">
                  <c:v>877.9801728120754</c:v>
                </c:pt>
                <c:pt idx="55">
                  <c:v>877.9801728120754</c:v>
                </c:pt>
                <c:pt idx="56">
                  <c:v>877.9801728120754</c:v>
                </c:pt>
                <c:pt idx="57">
                  <c:v>877.9801728120754</c:v>
                </c:pt>
                <c:pt idx="58">
                  <c:v>877.9801728120754</c:v>
                </c:pt>
                <c:pt idx="59">
                  <c:v>877.9801728120754</c:v>
                </c:pt>
                <c:pt idx="60">
                  <c:v>877.9801728120754</c:v>
                </c:pt>
                <c:pt idx="61">
                  <c:v>877.9801728120754</c:v>
                </c:pt>
                <c:pt idx="62">
                  <c:v>877.9801728120754</c:v>
                </c:pt>
                <c:pt idx="63">
                  <c:v>877.9801728120754</c:v>
                </c:pt>
                <c:pt idx="64">
                  <c:v>877.9801728120754</c:v>
                </c:pt>
                <c:pt idx="65">
                  <c:v>877.9801728120754</c:v>
                </c:pt>
                <c:pt idx="66">
                  <c:v>877.9801728120754</c:v>
                </c:pt>
                <c:pt idx="67">
                  <c:v>877.9801728120754</c:v>
                </c:pt>
                <c:pt idx="68">
                  <c:v>877.9801728120754</c:v>
                </c:pt>
                <c:pt idx="69">
                  <c:v>877.9801728120754</c:v>
                </c:pt>
                <c:pt idx="70">
                  <c:v>877.9801728120754</c:v>
                </c:pt>
                <c:pt idx="71">
                  <c:v>877.9801728120754</c:v>
                </c:pt>
                <c:pt idx="72">
                  <c:v>877.9801728120754</c:v>
                </c:pt>
                <c:pt idx="73">
                  <c:v>877.9801728120754</c:v>
                </c:pt>
                <c:pt idx="74">
                  <c:v>877.9801728120754</c:v>
                </c:pt>
                <c:pt idx="75">
                  <c:v>877.9801728120754</c:v>
                </c:pt>
                <c:pt idx="76">
                  <c:v>877.9801728120754</c:v>
                </c:pt>
                <c:pt idx="77">
                  <c:v>877.9801728120754</c:v>
                </c:pt>
                <c:pt idx="78">
                  <c:v>877.9801728120754</c:v>
                </c:pt>
                <c:pt idx="79">
                  <c:v>877.9801728120754</c:v>
                </c:pt>
                <c:pt idx="80">
                  <c:v>877.9801728120754</c:v>
                </c:pt>
                <c:pt idx="81">
                  <c:v>877.9801728120754</c:v>
                </c:pt>
                <c:pt idx="82">
                  <c:v>877.9801728120754</c:v>
                </c:pt>
                <c:pt idx="83">
                  <c:v>877.9801728120754</c:v>
                </c:pt>
                <c:pt idx="84">
                  <c:v>877.9801728120754</c:v>
                </c:pt>
                <c:pt idx="85">
                  <c:v>877.9801728120754</c:v>
                </c:pt>
                <c:pt idx="86">
                  <c:v>877.9801728120754</c:v>
                </c:pt>
                <c:pt idx="87">
                  <c:v>877.9801728120754</c:v>
                </c:pt>
                <c:pt idx="88">
                  <c:v>877.9801728120754</c:v>
                </c:pt>
                <c:pt idx="89">
                  <c:v>877.9801728120754</c:v>
                </c:pt>
                <c:pt idx="90">
                  <c:v>877.9801728120754</c:v>
                </c:pt>
                <c:pt idx="91">
                  <c:v>877.9801728120754</c:v>
                </c:pt>
                <c:pt idx="92">
                  <c:v>877.9801728120754</c:v>
                </c:pt>
                <c:pt idx="93">
                  <c:v>877.9801728120754</c:v>
                </c:pt>
                <c:pt idx="94">
                  <c:v>877.9801728120754</c:v>
                </c:pt>
                <c:pt idx="95">
                  <c:v>877.9801728120754</c:v>
                </c:pt>
                <c:pt idx="96">
                  <c:v>877.9801728120754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20220.0</c:v>
                </c:pt>
                <c:pt idx="1">
                  <c:v>20220.0</c:v>
                </c:pt>
                <c:pt idx="2">
                  <c:v>20220.0</c:v>
                </c:pt>
                <c:pt idx="3">
                  <c:v>20220.0</c:v>
                </c:pt>
                <c:pt idx="4">
                  <c:v>20220.0</c:v>
                </c:pt>
                <c:pt idx="5">
                  <c:v>20220.0</c:v>
                </c:pt>
                <c:pt idx="6">
                  <c:v>20220.0</c:v>
                </c:pt>
                <c:pt idx="7">
                  <c:v>20220.0</c:v>
                </c:pt>
                <c:pt idx="8">
                  <c:v>20220.0</c:v>
                </c:pt>
                <c:pt idx="9">
                  <c:v>20220.0</c:v>
                </c:pt>
                <c:pt idx="10">
                  <c:v>20220.0</c:v>
                </c:pt>
                <c:pt idx="11">
                  <c:v>20220.0</c:v>
                </c:pt>
                <c:pt idx="12">
                  <c:v>20220.0</c:v>
                </c:pt>
                <c:pt idx="13">
                  <c:v>20220.0</c:v>
                </c:pt>
                <c:pt idx="14">
                  <c:v>20220.0</c:v>
                </c:pt>
                <c:pt idx="15">
                  <c:v>20220.0</c:v>
                </c:pt>
                <c:pt idx="16">
                  <c:v>20220.0</c:v>
                </c:pt>
                <c:pt idx="17">
                  <c:v>20220.0</c:v>
                </c:pt>
                <c:pt idx="18">
                  <c:v>20220.0</c:v>
                </c:pt>
                <c:pt idx="19">
                  <c:v>20220.0</c:v>
                </c:pt>
                <c:pt idx="20">
                  <c:v>20220.0</c:v>
                </c:pt>
                <c:pt idx="21">
                  <c:v>20220.0</c:v>
                </c:pt>
                <c:pt idx="22">
                  <c:v>20220.0</c:v>
                </c:pt>
                <c:pt idx="23">
                  <c:v>20220.0</c:v>
                </c:pt>
                <c:pt idx="24">
                  <c:v>20220.0</c:v>
                </c:pt>
                <c:pt idx="25">
                  <c:v>20220.0</c:v>
                </c:pt>
                <c:pt idx="26">
                  <c:v>20220.0</c:v>
                </c:pt>
                <c:pt idx="27">
                  <c:v>20220.0</c:v>
                </c:pt>
                <c:pt idx="28">
                  <c:v>20220.0</c:v>
                </c:pt>
                <c:pt idx="29">
                  <c:v>20220.0</c:v>
                </c:pt>
                <c:pt idx="30">
                  <c:v>20220.0</c:v>
                </c:pt>
                <c:pt idx="31">
                  <c:v>20220.0</c:v>
                </c:pt>
                <c:pt idx="32">
                  <c:v>20220.0</c:v>
                </c:pt>
                <c:pt idx="33">
                  <c:v>20220.0</c:v>
                </c:pt>
                <c:pt idx="34">
                  <c:v>20220.0</c:v>
                </c:pt>
                <c:pt idx="35">
                  <c:v>20220.0</c:v>
                </c:pt>
                <c:pt idx="36">
                  <c:v>20220.0</c:v>
                </c:pt>
                <c:pt idx="37">
                  <c:v>20220.0</c:v>
                </c:pt>
                <c:pt idx="38">
                  <c:v>20220.0</c:v>
                </c:pt>
                <c:pt idx="39">
                  <c:v>20220.0</c:v>
                </c:pt>
                <c:pt idx="40">
                  <c:v>20220.0</c:v>
                </c:pt>
                <c:pt idx="41">
                  <c:v>20220.0</c:v>
                </c:pt>
                <c:pt idx="42">
                  <c:v>20220.0</c:v>
                </c:pt>
                <c:pt idx="43">
                  <c:v>20220.0</c:v>
                </c:pt>
                <c:pt idx="44">
                  <c:v>20220.0</c:v>
                </c:pt>
                <c:pt idx="45">
                  <c:v>20220.0</c:v>
                </c:pt>
                <c:pt idx="46">
                  <c:v>20220.0</c:v>
                </c:pt>
                <c:pt idx="47">
                  <c:v>20220.0</c:v>
                </c:pt>
                <c:pt idx="48">
                  <c:v>20220.0</c:v>
                </c:pt>
                <c:pt idx="49">
                  <c:v>20220.0</c:v>
                </c:pt>
                <c:pt idx="50">
                  <c:v>20220.0</c:v>
                </c:pt>
                <c:pt idx="51">
                  <c:v>20220.0</c:v>
                </c:pt>
                <c:pt idx="52">
                  <c:v>20220.0</c:v>
                </c:pt>
                <c:pt idx="53">
                  <c:v>20220.0</c:v>
                </c:pt>
                <c:pt idx="54">
                  <c:v>20220.0</c:v>
                </c:pt>
                <c:pt idx="55">
                  <c:v>20220.0</c:v>
                </c:pt>
                <c:pt idx="56">
                  <c:v>20220.0</c:v>
                </c:pt>
                <c:pt idx="57">
                  <c:v>20220.0</c:v>
                </c:pt>
                <c:pt idx="58">
                  <c:v>20220.0</c:v>
                </c:pt>
                <c:pt idx="59">
                  <c:v>20220.0</c:v>
                </c:pt>
                <c:pt idx="60">
                  <c:v>20220.0</c:v>
                </c:pt>
                <c:pt idx="61">
                  <c:v>20220.0</c:v>
                </c:pt>
                <c:pt idx="62">
                  <c:v>20220.0</c:v>
                </c:pt>
                <c:pt idx="63">
                  <c:v>20220.0</c:v>
                </c:pt>
                <c:pt idx="64">
                  <c:v>20220.0</c:v>
                </c:pt>
                <c:pt idx="65">
                  <c:v>20220.0</c:v>
                </c:pt>
                <c:pt idx="66">
                  <c:v>20220.0</c:v>
                </c:pt>
                <c:pt idx="67">
                  <c:v>20220.0</c:v>
                </c:pt>
                <c:pt idx="68">
                  <c:v>20220.0</c:v>
                </c:pt>
                <c:pt idx="69">
                  <c:v>20220.0</c:v>
                </c:pt>
                <c:pt idx="70">
                  <c:v>20220.0</c:v>
                </c:pt>
                <c:pt idx="71">
                  <c:v>20220.0</c:v>
                </c:pt>
                <c:pt idx="72">
                  <c:v>20220.0</c:v>
                </c:pt>
                <c:pt idx="73">
                  <c:v>20220.0</c:v>
                </c:pt>
                <c:pt idx="74">
                  <c:v>20220.0</c:v>
                </c:pt>
                <c:pt idx="75">
                  <c:v>20220.0</c:v>
                </c:pt>
                <c:pt idx="76">
                  <c:v>20220.0</c:v>
                </c:pt>
                <c:pt idx="77">
                  <c:v>20220.0</c:v>
                </c:pt>
                <c:pt idx="78">
                  <c:v>20220.0</c:v>
                </c:pt>
                <c:pt idx="79">
                  <c:v>20220.0</c:v>
                </c:pt>
                <c:pt idx="80">
                  <c:v>20220.0</c:v>
                </c:pt>
                <c:pt idx="81">
                  <c:v>20220.0</c:v>
                </c:pt>
                <c:pt idx="82">
                  <c:v>20220.0</c:v>
                </c:pt>
                <c:pt idx="83">
                  <c:v>20220.0</c:v>
                </c:pt>
                <c:pt idx="84">
                  <c:v>20220.0</c:v>
                </c:pt>
                <c:pt idx="85">
                  <c:v>20220.0</c:v>
                </c:pt>
                <c:pt idx="86">
                  <c:v>20220.0</c:v>
                </c:pt>
                <c:pt idx="87">
                  <c:v>20220.0</c:v>
                </c:pt>
                <c:pt idx="88">
                  <c:v>20220.0</c:v>
                </c:pt>
                <c:pt idx="89">
                  <c:v>20220.0</c:v>
                </c:pt>
                <c:pt idx="90">
                  <c:v>20220.0</c:v>
                </c:pt>
                <c:pt idx="91">
                  <c:v>20220.0</c:v>
                </c:pt>
                <c:pt idx="92">
                  <c:v>20220.0</c:v>
                </c:pt>
                <c:pt idx="93">
                  <c:v>20220.0</c:v>
                </c:pt>
                <c:pt idx="94">
                  <c:v>20220.0</c:v>
                </c:pt>
                <c:pt idx="95">
                  <c:v>20220.0</c:v>
                </c:pt>
                <c:pt idx="96">
                  <c:v>20220.0</c:v>
                </c:pt>
                <c:pt idx="97">
                  <c:v>7620.0</c:v>
                </c:pt>
                <c:pt idx="98">
                  <c:v>7620.0</c:v>
                </c:pt>
                <c:pt idx="99">
                  <c:v>7620.0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3707736"/>
        <c:axId val="185371109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18484.10532537579</c:v>
                </c:pt>
                <c:pt idx="1">
                  <c:v>18484.10532537579</c:v>
                </c:pt>
                <c:pt idx="2">
                  <c:v>18484.10532537579</c:v>
                </c:pt>
                <c:pt idx="3">
                  <c:v>18484.10532537579</c:v>
                </c:pt>
                <c:pt idx="4">
                  <c:v>18484.10532537579</c:v>
                </c:pt>
                <c:pt idx="5">
                  <c:v>18484.10532537579</c:v>
                </c:pt>
                <c:pt idx="6">
                  <c:v>18484.10532537579</c:v>
                </c:pt>
                <c:pt idx="7">
                  <c:v>18484.10532537579</c:v>
                </c:pt>
                <c:pt idx="8">
                  <c:v>18484.10532537579</c:v>
                </c:pt>
                <c:pt idx="9">
                  <c:v>18484.10532537579</c:v>
                </c:pt>
                <c:pt idx="10">
                  <c:v>18484.10532537579</c:v>
                </c:pt>
                <c:pt idx="11">
                  <c:v>18484.10532537579</c:v>
                </c:pt>
                <c:pt idx="12">
                  <c:v>18484.10532537579</c:v>
                </c:pt>
                <c:pt idx="13">
                  <c:v>18484.10532537579</c:v>
                </c:pt>
                <c:pt idx="14">
                  <c:v>18484.10532537579</c:v>
                </c:pt>
                <c:pt idx="15">
                  <c:v>18484.10532537579</c:v>
                </c:pt>
                <c:pt idx="16">
                  <c:v>18484.10532537579</c:v>
                </c:pt>
                <c:pt idx="17">
                  <c:v>18484.10532537579</c:v>
                </c:pt>
                <c:pt idx="18">
                  <c:v>18484.10532537579</c:v>
                </c:pt>
                <c:pt idx="19">
                  <c:v>18484.10532537579</c:v>
                </c:pt>
                <c:pt idx="20">
                  <c:v>18484.10532537579</c:v>
                </c:pt>
                <c:pt idx="21">
                  <c:v>18484.10532537579</c:v>
                </c:pt>
                <c:pt idx="22">
                  <c:v>18484.10532537579</c:v>
                </c:pt>
                <c:pt idx="23">
                  <c:v>18484.10532537579</c:v>
                </c:pt>
                <c:pt idx="24">
                  <c:v>18484.10532537579</c:v>
                </c:pt>
                <c:pt idx="25">
                  <c:v>18484.10532537579</c:v>
                </c:pt>
                <c:pt idx="26">
                  <c:v>18484.10532537579</c:v>
                </c:pt>
                <c:pt idx="27">
                  <c:v>18484.10532537579</c:v>
                </c:pt>
                <c:pt idx="28">
                  <c:v>18484.10532537579</c:v>
                </c:pt>
                <c:pt idx="29">
                  <c:v>18484.10532537579</c:v>
                </c:pt>
                <c:pt idx="30">
                  <c:v>18484.10532537579</c:v>
                </c:pt>
                <c:pt idx="31">
                  <c:v>18484.10532537579</c:v>
                </c:pt>
                <c:pt idx="32">
                  <c:v>18484.10532537579</c:v>
                </c:pt>
                <c:pt idx="33">
                  <c:v>18484.10532537579</c:v>
                </c:pt>
                <c:pt idx="34">
                  <c:v>18484.10532537579</c:v>
                </c:pt>
                <c:pt idx="35">
                  <c:v>18484.10532537579</c:v>
                </c:pt>
                <c:pt idx="36">
                  <c:v>18484.10532537579</c:v>
                </c:pt>
                <c:pt idx="37">
                  <c:v>18484.10532537579</c:v>
                </c:pt>
                <c:pt idx="38">
                  <c:v>18484.10532537579</c:v>
                </c:pt>
                <c:pt idx="39">
                  <c:v>18484.10532537579</c:v>
                </c:pt>
                <c:pt idx="40">
                  <c:v>18484.10532537579</c:v>
                </c:pt>
                <c:pt idx="41">
                  <c:v>18484.10532537579</c:v>
                </c:pt>
                <c:pt idx="42">
                  <c:v>18484.10532537579</c:v>
                </c:pt>
                <c:pt idx="43">
                  <c:v>18484.10532537579</c:v>
                </c:pt>
                <c:pt idx="44">
                  <c:v>18484.10532537579</c:v>
                </c:pt>
                <c:pt idx="45">
                  <c:v>18484.10532537579</c:v>
                </c:pt>
                <c:pt idx="46">
                  <c:v>18484.10532537579</c:v>
                </c:pt>
                <c:pt idx="47">
                  <c:v>18484.10532537579</c:v>
                </c:pt>
                <c:pt idx="48">
                  <c:v>18484.10532537579</c:v>
                </c:pt>
                <c:pt idx="49">
                  <c:v>18484.10532537579</c:v>
                </c:pt>
                <c:pt idx="50">
                  <c:v>18484.10532537579</c:v>
                </c:pt>
                <c:pt idx="51">
                  <c:v>18484.10532537579</c:v>
                </c:pt>
                <c:pt idx="52">
                  <c:v>18484.10532537579</c:v>
                </c:pt>
                <c:pt idx="53">
                  <c:v>18484.10532537579</c:v>
                </c:pt>
                <c:pt idx="54">
                  <c:v>18484.10532537579</c:v>
                </c:pt>
                <c:pt idx="55">
                  <c:v>18484.10532537579</c:v>
                </c:pt>
                <c:pt idx="56">
                  <c:v>18484.10532537579</c:v>
                </c:pt>
                <c:pt idx="57">
                  <c:v>18484.10532537579</c:v>
                </c:pt>
                <c:pt idx="58">
                  <c:v>18484.10532537579</c:v>
                </c:pt>
                <c:pt idx="59">
                  <c:v>18484.10532537579</c:v>
                </c:pt>
                <c:pt idx="60">
                  <c:v>18484.10532537579</c:v>
                </c:pt>
                <c:pt idx="61">
                  <c:v>18484.10532537579</c:v>
                </c:pt>
                <c:pt idx="62">
                  <c:v>18484.10532537579</c:v>
                </c:pt>
                <c:pt idx="63">
                  <c:v>18484.10532537579</c:v>
                </c:pt>
                <c:pt idx="64">
                  <c:v>18484.10532537579</c:v>
                </c:pt>
                <c:pt idx="65">
                  <c:v>18484.10532537579</c:v>
                </c:pt>
                <c:pt idx="66">
                  <c:v>18484.10532537579</c:v>
                </c:pt>
                <c:pt idx="67">
                  <c:v>18484.10532537579</c:v>
                </c:pt>
                <c:pt idx="68">
                  <c:v>18484.10532537579</c:v>
                </c:pt>
                <c:pt idx="69">
                  <c:v>18484.10532537579</c:v>
                </c:pt>
                <c:pt idx="70">
                  <c:v>18484.10532537579</c:v>
                </c:pt>
                <c:pt idx="71">
                  <c:v>18484.10532537579</c:v>
                </c:pt>
                <c:pt idx="72">
                  <c:v>18484.10532537579</c:v>
                </c:pt>
                <c:pt idx="73">
                  <c:v>18484.10532537579</c:v>
                </c:pt>
                <c:pt idx="74">
                  <c:v>18484.10532537579</c:v>
                </c:pt>
                <c:pt idx="75">
                  <c:v>18484.10532537579</c:v>
                </c:pt>
                <c:pt idx="76">
                  <c:v>18484.10532537579</c:v>
                </c:pt>
                <c:pt idx="77">
                  <c:v>18484.10532537579</c:v>
                </c:pt>
                <c:pt idx="78">
                  <c:v>18484.10532537579</c:v>
                </c:pt>
                <c:pt idx="79">
                  <c:v>18484.10532537579</c:v>
                </c:pt>
                <c:pt idx="80">
                  <c:v>18484.10532537579</c:v>
                </c:pt>
                <c:pt idx="81">
                  <c:v>18484.10532537579</c:v>
                </c:pt>
                <c:pt idx="82">
                  <c:v>18484.10532537579</c:v>
                </c:pt>
                <c:pt idx="83">
                  <c:v>18484.10532537579</c:v>
                </c:pt>
                <c:pt idx="84">
                  <c:v>18484.10532537579</c:v>
                </c:pt>
                <c:pt idx="85">
                  <c:v>18484.10532537579</c:v>
                </c:pt>
                <c:pt idx="86">
                  <c:v>18484.10532537579</c:v>
                </c:pt>
                <c:pt idx="87">
                  <c:v>18484.10532537579</c:v>
                </c:pt>
                <c:pt idx="88">
                  <c:v>18484.1053253758</c:v>
                </c:pt>
                <c:pt idx="89">
                  <c:v>18484.1053253758</c:v>
                </c:pt>
                <c:pt idx="90">
                  <c:v>18484.1053253758</c:v>
                </c:pt>
                <c:pt idx="91">
                  <c:v>18484.1053253758</c:v>
                </c:pt>
                <c:pt idx="92">
                  <c:v>18484.1053253758</c:v>
                </c:pt>
                <c:pt idx="93">
                  <c:v>18484.1053253758</c:v>
                </c:pt>
                <c:pt idx="94">
                  <c:v>18484.1053253758</c:v>
                </c:pt>
                <c:pt idx="95">
                  <c:v>18484.1053253758</c:v>
                </c:pt>
                <c:pt idx="96">
                  <c:v>18484.1053253758</c:v>
                </c:pt>
                <c:pt idx="97">
                  <c:v>18484.1053253758</c:v>
                </c:pt>
                <c:pt idx="98">
                  <c:v>18484.1053253758</c:v>
                </c:pt>
                <c:pt idx="99">
                  <c:v>18484.1053253758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707736"/>
        <c:axId val="185371109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6484.177151607365</c:v>
                </c:pt>
                <c:pt idx="1">
                  <c:v>6982.960009423316</c:v>
                </c:pt>
                <c:pt idx="2">
                  <c:v>7481.742867239267</c:v>
                </c:pt>
                <c:pt idx="3">
                  <c:v>7980.525725055218</c:v>
                </c:pt>
                <c:pt idx="4">
                  <c:v>8479.30858287117</c:v>
                </c:pt>
                <c:pt idx="5">
                  <c:v>8978.091440687121</c:v>
                </c:pt>
                <c:pt idx="6">
                  <c:v>9476.874298503071</c:v>
                </c:pt>
                <c:pt idx="7">
                  <c:v>9975.657156319022</c:v>
                </c:pt>
                <c:pt idx="8">
                  <c:v>10474.44001413497</c:v>
                </c:pt>
                <c:pt idx="9">
                  <c:v>10973.22287195093</c:v>
                </c:pt>
                <c:pt idx="10">
                  <c:v>11472.00572976688</c:v>
                </c:pt>
                <c:pt idx="11">
                  <c:v>11970.78858758283</c:v>
                </c:pt>
                <c:pt idx="12">
                  <c:v>12469.57144539878</c:v>
                </c:pt>
                <c:pt idx="13">
                  <c:v>12968.35430321473</c:v>
                </c:pt>
                <c:pt idx="14">
                  <c:v>13467.13716103068</c:v>
                </c:pt>
                <c:pt idx="15">
                  <c:v>13965.92001884663</c:v>
                </c:pt>
                <c:pt idx="16">
                  <c:v>14464.70287666258</c:v>
                </c:pt>
                <c:pt idx="17">
                  <c:v>14963.48573447853</c:v>
                </c:pt>
                <c:pt idx="18">
                  <c:v>15462.26859229449</c:v>
                </c:pt>
                <c:pt idx="19">
                  <c:v>15961.05145011044</c:v>
                </c:pt>
                <c:pt idx="20">
                  <c:v>16459.83430792639</c:v>
                </c:pt>
                <c:pt idx="21">
                  <c:v>16958.61716574234</c:v>
                </c:pt>
                <c:pt idx="22">
                  <c:v>17457.40002355829</c:v>
                </c:pt>
                <c:pt idx="23">
                  <c:v>17956.18288137424</c:v>
                </c:pt>
                <c:pt idx="24">
                  <c:v>18454.9657391902</c:v>
                </c:pt>
                <c:pt idx="25">
                  <c:v>18953.74859700614</c:v>
                </c:pt>
                <c:pt idx="26">
                  <c:v>19452.5314548221</c:v>
                </c:pt>
                <c:pt idx="27">
                  <c:v>19951.31431263805</c:v>
                </c:pt>
                <c:pt idx="28">
                  <c:v>20450.097170454</c:v>
                </c:pt>
                <c:pt idx="29">
                  <c:v>20948.88002826995</c:v>
                </c:pt>
                <c:pt idx="30">
                  <c:v>21447.6628860859</c:v>
                </c:pt>
                <c:pt idx="31">
                  <c:v>21946.44574390185</c:v>
                </c:pt>
                <c:pt idx="32">
                  <c:v>22293.07796242274</c:v>
                </c:pt>
                <c:pt idx="33">
                  <c:v>22639.71018094364</c:v>
                </c:pt>
                <c:pt idx="34">
                  <c:v>22986.34239946453</c:v>
                </c:pt>
                <c:pt idx="35">
                  <c:v>23332.97461798542</c:v>
                </c:pt>
                <c:pt idx="36">
                  <c:v>23679.60683650632</c:v>
                </c:pt>
                <c:pt idx="37">
                  <c:v>24026.23905502721</c:v>
                </c:pt>
                <c:pt idx="38">
                  <c:v>24372.8712735481</c:v>
                </c:pt>
                <c:pt idx="39">
                  <c:v>24719.503492069</c:v>
                </c:pt>
                <c:pt idx="40">
                  <c:v>25066.13571058989</c:v>
                </c:pt>
                <c:pt idx="41">
                  <c:v>25412.76792911079</c:v>
                </c:pt>
                <c:pt idx="42">
                  <c:v>25759.40014763168</c:v>
                </c:pt>
                <c:pt idx="43">
                  <c:v>26106.03236615257</c:v>
                </c:pt>
                <c:pt idx="44">
                  <c:v>26452.66458467346</c:v>
                </c:pt>
                <c:pt idx="45">
                  <c:v>26799.29680319435</c:v>
                </c:pt>
                <c:pt idx="46">
                  <c:v>27145.92902171525</c:v>
                </c:pt>
                <c:pt idx="47">
                  <c:v>27492.56124023614</c:v>
                </c:pt>
                <c:pt idx="48">
                  <c:v>27839.19345875704</c:v>
                </c:pt>
                <c:pt idx="49">
                  <c:v>28185.82567727793</c:v>
                </c:pt>
                <c:pt idx="50">
                  <c:v>28532.45789579881</c:v>
                </c:pt>
                <c:pt idx="51">
                  <c:v>28879.09011431972</c:v>
                </c:pt>
                <c:pt idx="52">
                  <c:v>29225.72233284061</c:v>
                </c:pt>
                <c:pt idx="53">
                  <c:v>29572.3545513615</c:v>
                </c:pt>
                <c:pt idx="54">
                  <c:v>29918.98676988239</c:v>
                </c:pt>
                <c:pt idx="55">
                  <c:v>30265.61898840329</c:v>
                </c:pt>
                <c:pt idx="56">
                  <c:v>30612.25120692418</c:v>
                </c:pt>
                <c:pt idx="57">
                  <c:v>30958.88342544507</c:v>
                </c:pt>
                <c:pt idx="58">
                  <c:v>31305.51564396597</c:v>
                </c:pt>
                <c:pt idx="59">
                  <c:v>31652.14786248686</c:v>
                </c:pt>
                <c:pt idx="60">
                  <c:v>31998.78008100775</c:v>
                </c:pt>
                <c:pt idx="61">
                  <c:v>32345.41229952865</c:v>
                </c:pt>
                <c:pt idx="62">
                  <c:v>32692.04451804954</c:v>
                </c:pt>
                <c:pt idx="63">
                  <c:v>33038.67673657043</c:v>
                </c:pt>
                <c:pt idx="64">
                  <c:v>33385.30895509132</c:v>
                </c:pt>
                <c:pt idx="65">
                  <c:v>33731.94117361222</c:v>
                </c:pt>
                <c:pt idx="66">
                  <c:v>34078.57339213311</c:v>
                </c:pt>
                <c:pt idx="67">
                  <c:v>34425.205610654</c:v>
                </c:pt>
                <c:pt idx="68">
                  <c:v>34771.8378291749</c:v>
                </c:pt>
                <c:pt idx="69">
                  <c:v>35118.4700476958</c:v>
                </c:pt>
                <c:pt idx="70">
                  <c:v>35465.10226621669</c:v>
                </c:pt>
                <c:pt idx="71">
                  <c:v>35811.73448473758</c:v>
                </c:pt>
                <c:pt idx="72">
                  <c:v>36158.36670325847</c:v>
                </c:pt>
                <c:pt idx="73">
                  <c:v>36504.99892177936</c:v>
                </c:pt>
                <c:pt idx="74">
                  <c:v>36851.63114030026</c:v>
                </c:pt>
                <c:pt idx="75">
                  <c:v>37198.26335882115</c:v>
                </c:pt>
                <c:pt idx="76">
                  <c:v>37544.89557734204</c:v>
                </c:pt>
                <c:pt idx="77">
                  <c:v>37891.52779586294</c:v>
                </c:pt>
                <c:pt idx="78">
                  <c:v>38238.16001438383</c:v>
                </c:pt>
                <c:pt idx="79">
                  <c:v>38584.79223290472</c:v>
                </c:pt>
                <c:pt idx="80">
                  <c:v>46551.0636479769</c:v>
                </c:pt>
                <c:pt idx="81">
                  <c:v>62136.97425960035</c:v>
                </c:pt>
                <c:pt idx="82">
                  <c:v>77722.88487122381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707736"/>
        <c:axId val="1853711096"/>
      </c:scatterChart>
      <c:catAx>
        <c:axId val="185370773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37110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537110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370773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18.37421752476764</c:v>
                </c:pt>
                <c:pt idx="2">
                  <c:v>36.74843504953527</c:v>
                </c:pt>
                <c:pt idx="3">
                  <c:v>55.12265257430292</c:v>
                </c:pt>
                <c:pt idx="4">
                  <c:v>73.49687009907054</c:v>
                </c:pt>
                <c:pt idx="5">
                  <c:v>91.87108762383819</c:v>
                </c:pt>
                <c:pt idx="6">
                  <c:v>110.2453051486058</c:v>
                </c:pt>
                <c:pt idx="7">
                  <c:v>128.6195226733735</c:v>
                </c:pt>
                <c:pt idx="8">
                  <c:v>146.9937401981411</c:v>
                </c:pt>
                <c:pt idx="9">
                  <c:v>165.3679577229087</c:v>
                </c:pt>
                <c:pt idx="10">
                  <c:v>183.7421752476764</c:v>
                </c:pt>
                <c:pt idx="11">
                  <c:v>202.116392772444</c:v>
                </c:pt>
                <c:pt idx="12">
                  <c:v>220.4906102972117</c:v>
                </c:pt>
                <c:pt idx="13">
                  <c:v>238.8648278219793</c:v>
                </c:pt>
                <c:pt idx="14">
                  <c:v>257.239045346747</c:v>
                </c:pt>
                <c:pt idx="15">
                  <c:v>275.6132628715146</c:v>
                </c:pt>
                <c:pt idx="16">
                  <c:v>293.9874803962822</c:v>
                </c:pt>
                <c:pt idx="17">
                  <c:v>312.3616979210499</c:v>
                </c:pt>
                <c:pt idx="18">
                  <c:v>330.7359154458175</c:v>
                </c:pt>
                <c:pt idx="19">
                  <c:v>349.1101329705851</c:v>
                </c:pt>
                <c:pt idx="20">
                  <c:v>367.4843504953528</c:v>
                </c:pt>
                <c:pt idx="21">
                  <c:v>385.8585680201204</c:v>
                </c:pt>
                <c:pt idx="22">
                  <c:v>404.232785544888</c:v>
                </c:pt>
                <c:pt idx="23">
                  <c:v>422.6070030696556</c:v>
                </c:pt>
                <c:pt idx="24">
                  <c:v>440.9812205944233</c:v>
                </c:pt>
                <c:pt idx="25">
                  <c:v>459.355438119191</c:v>
                </c:pt>
                <c:pt idx="26">
                  <c:v>477.7296556439585</c:v>
                </c:pt>
                <c:pt idx="27">
                  <c:v>496.1038731687262</c:v>
                </c:pt>
                <c:pt idx="28">
                  <c:v>514.4780906934939</c:v>
                </c:pt>
                <c:pt idx="29">
                  <c:v>532.8523082182614</c:v>
                </c:pt>
                <c:pt idx="30">
                  <c:v>551.2265257430291</c:v>
                </c:pt>
                <c:pt idx="31">
                  <c:v>569.6007432677968</c:v>
                </c:pt>
                <c:pt idx="32">
                  <c:v>587.9749607925644</c:v>
                </c:pt>
                <c:pt idx="33">
                  <c:v>606.349178317332</c:v>
                </c:pt>
                <c:pt idx="34">
                  <c:v>624.7233958420997</c:v>
                </c:pt>
                <c:pt idx="35">
                  <c:v>643.0976133668673</c:v>
                </c:pt>
                <c:pt idx="36">
                  <c:v>661.471830891635</c:v>
                </c:pt>
                <c:pt idx="37">
                  <c:v>679.8460484164026</c:v>
                </c:pt>
                <c:pt idx="38">
                  <c:v>698.2202659411702</c:v>
                </c:pt>
                <c:pt idx="39">
                  <c:v>716.5944834659378</c:v>
                </c:pt>
                <c:pt idx="40">
                  <c:v>734.9687009907055</c:v>
                </c:pt>
                <c:pt idx="41">
                  <c:v>753.3429185154731</c:v>
                </c:pt>
                <c:pt idx="42">
                  <c:v>771.7171360402408</c:v>
                </c:pt>
                <c:pt idx="43">
                  <c:v>790.0913535650084</c:v>
                </c:pt>
                <c:pt idx="44">
                  <c:v>808.4655710897761</c:v>
                </c:pt>
                <c:pt idx="45">
                  <c:v>821.6911256020117</c:v>
                </c:pt>
                <c:pt idx="46">
                  <c:v>834.9166801142471</c:v>
                </c:pt>
                <c:pt idx="47">
                  <c:v>848.1422346264827</c:v>
                </c:pt>
                <c:pt idx="48">
                  <c:v>861.3677891387182</c:v>
                </c:pt>
                <c:pt idx="49">
                  <c:v>874.5933436509537</c:v>
                </c:pt>
                <c:pt idx="50">
                  <c:v>887.8188981631892</c:v>
                </c:pt>
                <c:pt idx="51">
                  <c:v>901.0444526754248</c:v>
                </c:pt>
                <c:pt idx="52">
                  <c:v>914.2700071876604</c:v>
                </c:pt>
                <c:pt idx="53">
                  <c:v>927.495561699896</c:v>
                </c:pt>
                <c:pt idx="54">
                  <c:v>940.7211162121315</c:v>
                </c:pt>
                <c:pt idx="55">
                  <c:v>953.946670724367</c:v>
                </c:pt>
                <c:pt idx="56">
                  <c:v>967.1722252366025</c:v>
                </c:pt>
                <c:pt idx="57">
                  <c:v>980.3977797488381</c:v>
                </c:pt>
                <c:pt idx="58">
                  <c:v>993.6233342610736</c:v>
                </c:pt>
                <c:pt idx="59">
                  <c:v>1006.848888773309</c:v>
                </c:pt>
                <c:pt idx="60">
                  <c:v>1020.074443285545</c:v>
                </c:pt>
                <c:pt idx="61">
                  <c:v>1033.29999779778</c:v>
                </c:pt>
                <c:pt idx="62">
                  <c:v>1046.525552310016</c:v>
                </c:pt>
                <c:pt idx="63">
                  <c:v>1059.751106822251</c:v>
                </c:pt>
                <c:pt idx="64">
                  <c:v>1072.976661334487</c:v>
                </c:pt>
                <c:pt idx="65">
                  <c:v>1086.202215846723</c:v>
                </c:pt>
                <c:pt idx="66">
                  <c:v>1099.427770358958</c:v>
                </c:pt>
                <c:pt idx="67">
                  <c:v>1112.653324871193</c:v>
                </c:pt>
                <c:pt idx="68">
                  <c:v>1125.87887938343</c:v>
                </c:pt>
                <c:pt idx="69">
                  <c:v>1139.104433895665</c:v>
                </c:pt>
                <c:pt idx="70">
                  <c:v>1152.3299884079</c:v>
                </c:pt>
                <c:pt idx="71">
                  <c:v>1165.555542920136</c:v>
                </c:pt>
                <c:pt idx="72">
                  <c:v>1178.781097432371</c:v>
                </c:pt>
                <c:pt idx="73">
                  <c:v>1192.006651944607</c:v>
                </c:pt>
                <c:pt idx="74">
                  <c:v>1205.232206456842</c:v>
                </c:pt>
                <c:pt idx="75">
                  <c:v>1218.457760969078</c:v>
                </c:pt>
                <c:pt idx="76">
                  <c:v>1231.683315481313</c:v>
                </c:pt>
                <c:pt idx="77">
                  <c:v>1244.908869993549</c:v>
                </c:pt>
                <c:pt idx="78">
                  <c:v>1258.134424505784</c:v>
                </c:pt>
                <c:pt idx="79">
                  <c:v>1271.35997901802</c:v>
                </c:pt>
                <c:pt idx="80">
                  <c:v>1284.585533530256</c:v>
                </c:pt>
                <c:pt idx="81">
                  <c:v>1297.811088042491</c:v>
                </c:pt>
                <c:pt idx="82">
                  <c:v>1311.036642554727</c:v>
                </c:pt>
                <c:pt idx="83">
                  <c:v>1324.262197066962</c:v>
                </c:pt>
                <c:pt idx="84">
                  <c:v>1337.487751579198</c:v>
                </c:pt>
                <c:pt idx="85">
                  <c:v>1350.713306091433</c:v>
                </c:pt>
                <c:pt idx="86">
                  <c:v>1363.938860603669</c:v>
                </c:pt>
                <c:pt idx="87">
                  <c:v>1377.164415115904</c:v>
                </c:pt>
                <c:pt idx="88">
                  <c:v>1390.38996962814</c:v>
                </c:pt>
                <c:pt idx="89">
                  <c:v>1403.615524140375</c:v>
                </c:pt>
                <c:pt idx="90">
                  <c:v>1416.841078652611</c:v>
                </c:pt>
                <c:pt idx="91">
                  <c:v>1430.066633164847</c:v>
                </c:pt>
                <c:pt idx="92">
                  <c:v>1443.292187677082</c:v>
                </c:pt>
                <c:pt idx="93">
                  <c:v>1550.583940762875</c:v>
                </c:pt>
                <c:pt idx="94">
                  <c:v>1751.941892422225</c:v>
                </c:pt>
                <c:pt idx="95">
                  <c:v>1953.299844081575</c:v>
                </c:pt>
                <c:pt idx="96">
                  <c:v>2154.657795740924</c:v>
                </c:pt>
                <c:pt idx="97">
                  <c:v>2356.015747400274</c:v>
                </c:pt>
                <c:pt idx="98">
                  <c:v>2557.373699059624</c:v>
                </c:pt>
                <c:pt idx="99">
                  <c:v>2658.052674889299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11.7938144329897</c:v>
                </c:pt>
                <c:pt idx="46">
                  <c:v>23.58762886597938</c:v>
                </c:pt>
                <c:pt idx="47">
                  <c:v>35.38144329896907</c:v>
                </c:pt>
                <c:pt idx="48">
                  <c:v>47.17525773195876</c:v>
                </c:pt>
                <c:pt idx="49">
                  <c:v>58.96907216494845</c:v>
                </c:pt>
                <c:pt idx="50">
                  <c:v>70.76288659793815</c:v>
                </c:pt>
                <c:pt idx="51">
                  <c:v>82.55670103092784</c:v>
                </c:pt>
                <c:pt idx="52">
                  <c:v>94.35051546391753</c:v>
                </c:pt>
                <c:pt idx="53">
                  <c:v>106.1443298969072</c:v>
                </c:pt>
                <c:pt idx="54">
                  <c:v>117.938144329897</c:v>
                </c:pt>
                <c:pt idx="55">
                  <c:v>129.7319587628866</c:v>
                </c:pt>
                <c:pt idx="56">
                  <c:v>141.5257731958763</c:v>
                </c:pt>
                <c:pt idx="57">
                  <c:v>153.319587628866</c:v>
                </c:pt>
                <c:pt idx="58">
                  <c:v>165.1134020618557</c:v>
                </c:pt>
                <c:pt idx="59">
                  <c:v>176.9072164948454</c:v>
                </c:pt>
                <c:pt idx="60">
                  <c:v>188.7010309278351</c:v>
                </c:pt>
                <c:pt idx="61">
                  <c:v>200.4948453608247</c:v>
                </c:pt>
                <c:pt idx="62">
                  <c:v>212.2886597938144</c:v>
                </c:pt>
                <c:pt idx="63">
                  <c:v>224.0824742268041</c:v>
                </c:pt>
                <c:pt idx="64">
                  <c:v>235.8762886597938</c:v>
                </c:pt>
                <c:pt idx="65">
                  <c:v>247.6701030927835</c:v>
                </c:pt>
                <c:pt idx="66">
                  <c:v>259.4639175257732</c:v>
                </c:pt>
                <c:pt idx="67">
                  <c:v>271.2577319587629</c:v>
                </c:pt>
                <c:pt idx="68">
                  <c:v>283.0515463917526</c:v>
                </c:pt>
                <c:pt idx="69">
                  <c:v>294.8453608247422</c:v>
                </c:pt>
                <c:pt idx="70">
                  <c:v>306.6391752577319</c:v>
                </c:pt>
                <c:pt idx="71">
                  <c:v>318.4329896907216</c:v>
                </c:pt>
                <c:pt idx="72">
                  <c:v>330.2268041237113</c:v>
                </c:pt>
                <c:pt idx="73">
                  <c:v>342.020618556701</c:v>
                </c:pt>
                <c:pt idx="74">
                  <c:v>353.8144329896907</c:v>
                </c:pt>
                <c:pt idx="75">
                  <c:v>365.6082474226804</c:v>
                </c:pt>
                <c:pt idx="76">
                  <c:v>377.4020618556701</c:v>
                </c:pt>
                <c:pt idx="77">
                  <c:v>389.1958762886598</c:v>
                </c:pt>
                <c:pt idx="78">
                  <c:v>400.9896907216495</c:v>
                </c:pt>
                <c:pt idx="79">
                  <c:v>412.7835051546392</c:v>
                </c:pt>
                <c:pt idx="80">
                  <c:v>424.5773195876289</c:v>
                </c:pt>
                <c:pt idx="81">
                  <c:v>436.3711340206186</c:v>
                </c:pt>
                <c:pt idx="82">
                  <c:v>448.1649484536082</c:v>
                </c:pt>
                <c:pt idx="83">
                  <c:v>459.9587628865979</c:v>
                </c:pt>
                <c:pt idx="84">
                  <c:v>471.7525773195876</c:v>
                </c:pt>
                <c:pt idx="85">
                  <c:v>483.5463917525773</c:v>
                </c:pt>
                <c:pt idx="86">
                  <c:v>495.340206185567</c:v>
                </c:pt>
                <c:pt idx="87">
                  <c:v>507.1340206185566</c:v>
                </c:pt>
                <c:pt idx="88">
                  <c:v>518.9278350515463</c:v>
                </c:pt>
                <c:pt idx="89">
                  <c:v>530.7216494845361</c:v>
                </c:pt>
                <c:pt idx="90">
                  <c:v>542.5154639175257</c:v>
                </c:pt>
                <c:pt idx="91">
                  <c:v>554.3092783505154</c:v>
                </c:pt>
                <c:pt idx="92">
                  <c:v>566.1030927835052</c:v>
                </c:pt>
                <c:pt idx="93">
                  <c:v>774.875</c:v>
                </c:pt>
                <c:pt idx="94">
                  <c:v>1180.625</c:v>
                </c:pt>
                <c:pt idx="95">
                  <c:v>1586.375</c:v>
                </c:pt>
                <c:pt idx="96">
                  <c:v>1992.125</c:v>
                </c:pt>
                <c:pt idx="97">
                  <c:v>2397.875</c:v>
                </c:pt>
                <c:pt idx="98">
                  <c:v>2803.625</c:v>
                </c:pt>
                <c:pt idx="99">
                  <c:v>3006.5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8.217520077461983</c:v>
                </c:pt>
                <c:pt idx="46">
                  <c:v>16.43504015492397</c:v>
                </c:pt>
                <c:pt idx="47">
                  <c:v>24.65256023238595</c:v>
                </c:pt>
                <c:pt idx="48">
                  <c:v>32.87008030984794</c:v>
                </c:pt>
                <c:pt idx="49">
                  <c:v>41.08760038730991</c:v>
                </c:pt>
                <c:pt idx="50">
                  <c:v>49.3051204647719</c:v>
                </c:pt>
                <c:pt idx="51">
                  <c:v>57.52264054223389</c:v>
                </c:pt>
                <c:pt idx="52">
                  <c:v>65.74016061969587</c:v>
                </c:pt>
                <c:pt idx="53">
                  <c:v>73.95768069715785</c:v>
                </c:pt>
                <c:pt idx="54">
                  <c:v>82.17520077461982</c:v>
                </c:pt>
                <c:pt idx="55">
                  <c:v>90.39272085208182</c:v>
                </c:pt>
                <c:pt idx="56">
                  <c:v>98.6102409295438</c:v>
                </c:pt>
                <c:pt idx="57">
                  <c:v>106.8277610070058</c:v>
                </c:pt>
                <c:pt idx="58">
                  <c:v>115.0452810844678</c:v>
                </c:pt>
                <c:pt idx="59">
                  <c:v>123.2628011619297</c:v>
                </c:pt>
                <c:pt idx="60">
                  <c:v>131.4803212393917</c:v>
                </c:pt>
                <c:pt idx="61">
                  <c:v>139.6978413168537</c:v>
                </c:pt>
                <c:pt idx="62">
                  <c:v>147.9153613943157</c:v>
                </c:pt>
                <c:pt idx="63">
                  <c:v>156.1328814717777</c:v>
                </c:pt>
                <c:pt idx="64">
                  <c:v>164.3504015492396</c:v>
                </c:pt>
                <c:pt idx="65">
                  <c:v>172.5679216267016</c:v>
                </c:pt>
                <c:pt idx="66">
                  <c:v>180.7854417041636</c:v>
                </c:pt>
                <c:pt idx="67">
                  <c:v>189.0029617816256</c:v>
                </c:pt>
                <c:pt idx="68">
                  <c:v>197.2204818590876</c:v>
                </c:pt>
                <c:pt idx="69">
                  <c:v>205.4380019365496</c:v>
                </c:pt>
                <c:pt idx="70">
                  <c:v>213.6555220140116</c:v>
                </c:pt>
                <c:pt idx="71">
                  <c:v>221.8730420914735</c:v>
                </c:pt>
                <c:pt idx="72">
                  <c:v>230.0905621689355</c:v>
                </c:pt>
                <c:pt idx="73">
                  <c:v>238.3080822463975</c:v>
                </c:pt>
                <c:pt idx="74">
                  <c:v>246.5256023238595</c:v>
                </c:pt>
                <c:pt idx="75">
                  <c:v>254.7431224013215</c:v>
                </c:pt>
                <c:pt idx="76">
                  <c:v>262.9606424787835</c:v>
                </c:pt>
                <c:pt idx="77">
                  <c:v>271.1781625562455</c:v>
                </c:pt>
                <c:pt idx="78">
                  <c:v>279.3956826337074</c:v>
                </c:pt>
                <c:pt idx="79">
                  <c:v>287.6132027111694</c:v>
                </c:pt>
                <c:pt idx="80">
                  <c:v>295.8307227886314</c:v>
                </c:pt>
                <c:pt idx="81">
                  <c:v>304.0482428660934</c:v>
                </c:pt>
                <c:pt idx="82">
                  <c:v>312.2657629435553</c:v>
                </c:pt>
                <c:pt idx="83">
                  <c:v>320.4832830210174</c:v>
                </c:pt>
                <c:pt idx="84">
                  <c:v>328.7008030984793</c:v>
                </c:pt>
                <c:pt idx="85">
                  <c:v>336.9183231759413</c:v>
                </c:pt>
                <c:pt idx="86">
                  <c:v>345.1358432534032</c:v>
                </c:pt>
                <c:pt idx="87">
                  <c:v>353.3533633308653</c:v>
                </c:pt>
                <c:pt idx="88">
                  <c:v>361.5708834083273</c:v>
                </c:pt>
                <c:pt idx="89">
                  <c:v>369.7884034857892</c:v>
                </c:pt>
                <c:pt idx="90">
                  <c:v>378.0059235632512</c:v>
                </c:pt>
                <c:pt idx="91">
                  <c:v>386.2234436407132</c:v>
                </c:pt>
                <c:pt idx="92">
                  <c:v>394.4409637181752</c:v>
                </c:pt>
                <c:pt idx="93">
                  <c:v>426.9221915285452</c:v>
                </c:pt>
                <c:pt idx="94">
                  <c:v>483.6671270718234</c:v>
                </c:pt>
                <c:pt idx="95">
                  <c:v>540.4120626151015</c:v>
                </c:pt>
                <c:pt idx="96">
                  <c:v>597.1569981583796</c:v>
                </c:pt>
                <c:pt idx="97">
                  <c:v>653.9019337016576</c:v>
                </c:pt>
                <c:pt idx="98">
                  <c:v>710.6468692449357</c:v>
                </c:pt>
                <c:pt idx="99">
                  <c:v>739.0193370165748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157.7319587628866</c:v>
                </c:pt>
                <c:pt idx="46">
                  <c:v>315.4639175257732</c:v>
                </c:pt>
                <c:pt idx="47">
                  <c:v>473.1958762886599</c:v>
                </c:pt>
                <c:pt idx="48">
                  <c:v>630.9278350515464</c:v>
                </c:pt>
                <c:pt idx="49">
                  <c:v>788.6597938144331</c:v>
                </c:pt>
                <c:pt idx="50">
                  <c:v>946.3917525773197</c:v>
                </c:pt>
                <c:pt idx="51">
                  <c:v>1104.123711340206</c:v>
                </c:pt>
                <c:pt idx="52">
                  <c:v>1261.855670103093</c:v>
                </c:pt>
                <c:pt idx="53">
                  <c:v>1419.58762886598</c:v>
                </c:pt>
                <c:pt idx="54">
                  <c:v>1577.319587628866</c:v>
                </c:pt>
                <c:pt idx="55">
                  <c:v>1735.051546391753</c:v>
                </c:pt>
                <c:pt idx="56">
                  <c:v>1892.783505154639</c:v>
                </c:pt>
                <c:pt idx="57">
                  <c:v>2050.515463917526</c:v>
                </c:pt>
                <c:pt idx="58">
                  <c:v>2208.247422680412</c:v>
                </c:pt>
                <c:pt idx="59">
                  <c:v>2365.9793814433</c:v>
                </c:pt>
                <c:pt idx="60">
                  <c:v>2523.711340206186</c:v>
                </c:pt>
                <c:pt idx="61">
                  <c:v>2681.443298969073</c:v>
                </c:pt>
                <c:pt idx="62">
                  <c:v>2839.17525773196</c:v>
                </c:pt>
                <c:pt idx="63">
                  <c:v>2996.907216494846</c:v>
                </c:pt>
                <c:pt idx="64">
                  <c:v>3154.639175257732</c:v>
                </c:pt>
                <c:pt idx="65">
                  <c:v>3312.37113402062</c:v>
                </c:pt>
                <c:pt idx="66">
                  <c:v>3470.103092783506</c:v>
                </c:pt>
                <c:pt idx="67">
                  <c:v>3627.835051546392</c:v>
                </c:pt>
                <c:pt idx="68">
                  <c:v>3785.567010309279</c:v>
                </c:pt>
                <c:pt idx="69">
                  <c:v>3943.298969072166</c:v>
                </c:pt>
                <c:pt idx="70">
                  <c:v>4101.030927835052</c:v>
                </c:pt>
                <c:pt idx="71">
                  <c:v>4258.762886597938</c:v>
                </c:pt>
                <c:pt idx="72">
                  <c:v>4416.494845360825</c:v>
                </c:pt>
                <c:pt idx="73">
                  <c:v>4574.226804123712</c:v>
                </c:pt>
                <c:pt idx="74">
                  <c:v>4731.958762886598</c:v>
                </c:pt>
                <c:pt idx="75">
                  <c:v>4889.690721649485</c:v>
                </c:pt>
                <c:pt idx="76">
                  <c:v>5047.422680412371</c:v>
                </c:pt>
                <c:pt idx="77">
                  <c:v>5205.154639175258</c:v>
                </c:pt>
                <c:pt idx="78">
                  <c:v>5362.886597938145</c:v>
                </c:pt>
                <c:pt idx="79">
                  <c:v>5520.618556701032</c:v>
                </c:pt>
                <c:pt idx="80">
                  <c:v>5678.350515463918</c:v>
                </c:pt>
                <c:pt idx="81">
                  <c:v>5836.082474226805</c:v>
                </c:pt>
                <c:pt idx="82">
                  <c:v>5993.814432989692</c:v>
                </c:pt>
                <c:pt idx="83">
                  <c:v>6151.546391752578</c:v>
                </c:pt>
                <c:pt idx="84">
                  <c:v>6309.278350515465</c:v>
                </c:pt>
                <c:pt idx="85">
                  <c:v>6467.010309278352</c:v>
                </c:pt>
                <c:pt idx="86">
                  <c:v>6624.742268041238</c:v>
                </c:pt>
                <c:pt idx="87">
                  <c:v>6782.474226804125</c:v>
                </c:pt>
                <c:pt idx="88">
                  <c:v>6940.206185567011</c:v>
                </c:pt>
                <c:pt idx="89">
                  <c:v>7097.938144329898</c:v>
                </c:pt>
                <c:pt idx="90">
                  <c:v>7255.670103092784</c:v>
                </c:pt>
                <c:pt idx="91">
                  <c:v>7413.40206185567</c:v>
                </c:pt>
                <c:pt idx="92">
                  <c:v>7571.134020618557</c:v>
                </c:pt>
                <c:pt idx="93">
                  <c:v>8866.666666666668</c:v>
                </c:pt>
                <c:pt idx="94">
                  <c:v>11300.0</c:v>
                </c:pt>
                <c:pt idx="95">
                  <c:v>13733.33333333333</c:v>
                </c:pt>
                <c:pt idx="96">
                  <c:v>16166.66666666667</c:v>
                </c:pt>
                <c:pt idx="97">
                  <c:v>18600.0</c:v>
                </c:pt>
                <c:pt idx="98">
                  <c:v>21033.33333333334</c:v>
                </c:pt>
                <c:pt idx="99">
                  <c:v>22250.0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0.909090909090909</c:v>
                </c:pt>
                <c:pt idx="2">
                  <c:v>1.818181818181818</c:v>
                </c:pt>
                <c:pt idx="3">
                  <c:v>2.727272727272727</c:v>
                </c:pt>
                <c:pt idx="4">
                  <c:v>3.636363636363636</c:v>
                </c:pt>
                <c:pt idx="5">
                  <c:v>4.545454545454546</c:v>
                </c:pt>
                <c:pt idx="6">
                  <c:v>5.454545454545454</c:v>
                </c:pt>
                <c:pt idx="7">
                  <c:v>6.363636363636363</c:v>
                </c:pt>
                <c:pt idx="8">
                  <c:v>7.272727272727272</c:v>
                </c:pt>
                <c:pt idx="9">
                  <c:v>8.181818181818182</c:v>
                </c:pt>
                <c:pt idx="10">
                  <c:v>9.09090909090909</c:v>
                </c:pt>
                <c:pt idx="11">
                  <c:v>10.0</c:v>
                </c:pt>
                <c:pt idx="12">
                  <c:v>10.90909090909091</c:v>
                </c:pt>
                <c:pt idx="13">
                  <c:v>11.81818181818182</c:v>
                </c:pt>
                <c:pt idx="14">
                  <c:v>12.72727272727273</c:v>
                </c:pt>
                <c:pt idx="15">
                  <c:v>13.63636363636364</c:v>
                </c:pt>
                <c:pt idx="16">
                  <c:v>14.54545454545454</c:v>
                </c:pt>
                <c:pt idx="17">
                  <c:v>15.45454545454545</c:v>
                </c:pt>
                <c:pt idx="18">
                  <c:v>16.36363636363636</c:v>
                </c:pt>
                <c:pt idx="19">
                  <c:v>17.27272727272727</c:v>
                </c:pt>
                <c:pt idx="20">
                  <c:v>18.18181818181818</c:v>
                </c:pt>
                <c:pt idx="21">
                  <c:v>19.09090909090909</c:v>
                </c:pt>
                <c:pt idx="22">
                  <c:v>20.0</c:v>
                </c:pt>
                <c:pt idx="23">
                  <c:v>20.90909090909091</c:v>
                </c:pt>
                <c:pt idx="24">
                  <c:v>21.81818181818182</c:v>
                </c:pt>
                <c:pt idx="25">
                  <c:v>22.72727272727273</c:v>
                </c:pt>
                <c:pt idx="26">
                  <c:v>23.63636363636364</c:v>
                </c:pt>
                <c:pt idx="27">
                  <c:v>24.54545454545455</c:v>
                </c:pt>
                <c:pt idx="28">
                  <c:v>25.45454545454545</c:v>
                </c:pt>
                <c:pt idx="29">
                  <c:v>26.36363636363636</c:v>
                </c:pt>
                <c:pt idx="30">
                  <c:v>27.27272727272727</c:v>
                </c:pt>
                <c:pt idx="31">
                  <c:v>28.18181818181818</c:v>
                </c:pt>
                <c:pt idx="32">
                  <c:v>29.09090909090909</c:v>
                </c:pt>
                <c:pt idx="33">
                  <c:v>30.0</c:v>
                </c:pt>
                <c:pt idx="34">
                  <c:v>30.90909090909091</c:v>
                </c:pt>
                <c:pt idx="35">
                  <c:v>31.81818181818182</c:v>
                </c:pt>
                <c:pt idx="36">
                  <c:v>32.72727272727272</c:v>
                </c:pt>
                <c:pt idx="37">
                  <c:v>33.63636363636363</c:v>
                </c:pt>
                <c:pt idx="38">
                  <c:v>34.54545454545455</c:v>
                </c:pt>
                <c:pt idx="39">
                  <c:v>35.45454545454545</c:v>
                </c:pt>
                <c:pt idx="40">
                  <c:v>36.36363636363637</c:v>
                </c:pt>
                <c:pt idx="41">
                  <c:v>37.27272727272727</c:v>
                </c:pt>
                <c:pt idx="42">
                  <c:v>38.18181818181818</c:v>
                </c:pt>
                <c:pt idx="43">
                  <c:v>39.0909090909091</c:v>
                </c:pt>
                <c:pt idx="44">
                  <c:v>40.0</c:v>
                </c:pt>
                <c:pt idx="45">
                  <c:v>47.20976248789657</c:v>
                </c:pt>
                <c:pt idx="46">
                  <c:v>54.41952497579313</c:v>
                </c:pt>
                <c:pt idx="47">
                  <c:v>61.62928746368969</c:v>
                </c:pt>
                <c:pt idx="48">
                  <c:v>68.83904995158626</c:v>
                </c:pt>
                <c:pt idx="49">
                  <c:v>76.04881243948282</c:v>
                </c:pt>
                <c:pt idx="50">
                  <c:v>83.25857492737938</c:v>
                </c:pt>
                <c:pt idx="51">
                  <c:v>90.46833741527595</c:v>
                </c:pt>
                <c:pt idx="52">
                  <c:v>97.67809990317252</c:v>
                </c:pt>
                <c:pt idx="53">
                  <c:v>104.8878623910691</c:v>
                </c:pt>
                <c:pt idx="54">
                  <c:v>112.0976248789656</c:v>
                </c:pt>
                <c:pt idx="55">
                  <c:v>119.3073873668622</c:v>
                </c:pt>
                <c:pt idx="56">
                  <c:v>126.5171498547588</c:v>
                </c:pt>
                <c:pt idx="57">
                  <c:v>133.7269123426553</c:v>
                </c:pt>
                <c:pt idx="58">
                  <c:v>140.9366748305519</c:v>
                </c:pt>
                <c:pt idx="59">
                  <c:v>148.1464373184485</c:v>
                </c:pt>
                <c:pt idx="60">
                  <c:v>155.356199806345</c:v>
                </c:pt>
                <c:pt idx="61">
                  <c:v>162.5659622942416</c:v>
                </c:pt>
                <c:pt idx="62">
                  <c:v>169.7757247821382</c:v>
                </c:pt>
                <c:pt idx="63">
                  <c:v>176.9854872700347</c:v>
                </c:pt>
                <c:pt idx="64">
                  <c:v>184.1952497579313</c:v>
                </c:pt>
                <c:pt idx="65">
                  <c:v>191.4050122458279</c:v>
                </c:pt>
                <c:pt idx="66">
                  <c:v>198.6147747337244</c:v>
                </c:pt>
                <c:pt idx="67">
                  <c:v>205.824537221621</c:v>
                </c:pt>
                <c:pt idx="68">
                  <c:v>213.0342997095176</c:v>
                </c:pt>
                <c:pt idx="69">
                  <c:v>220.2440621974141</c:v>
                </c:pt>
                <c:pt idx="70">
                  <c:v>227.4538246853107</c:v>
                </c:pt>
                <c:pt idx="71">
                  <c:v>234.6635871732073</c:v>
                </c:pt>
                <c:pt idx="72">
                  <c:v>241.8733496611038</c:v>
                </c:pt>
                <c:pt idx="73">
                  <c:v>249.0831121490004</c:v>
                </c:pt>
                <c:pt idx="74">
                  <c:v>256.292874636897</c:v>
                </c:pt>
                <c:pt idx="75">
                  <c:v>263.5026371247935</c:v>
                </c:pt>
                <c:pt idx="76">
                  <c:v>270.7123996126901</c:v>
                </c:pt>
                <c:pt idx="77">
                  <c:v>277.9221621005867</c:v>
                </c:pt>
                <c:pt idx="78">
                  <c:v>285.1319245884832</c:v>
                </c:pt>
                <c:pt idx="79">
                  <c:v>292.3416870763798</c:v>
                </c:pt>
                <c:pt idx="80">
                  <c:v>299.5514495642764</c:v>
                </c:pt>
                <c:pt idx="81">
                  <c:v>306.7612120521729</c:v>
                </c:pt>
                <c:pt idx="82">
                  <c:v>313.9709745400695</c:v>
                </c:pt>
                <c:pt idx="83">
                  <c:v>321.1807370279661</c:v>
                </c:pt>
                <c:pt idx="84">
                  <c:v>328.3904995158626</c:v>
                </c:pt>
                <c:pt idx="85">
                  <c:v>335.6002620037592</c:v>
                </c:pt>
                <c:pt idx="86">
                  <c:v>342.8100244916558</c:v>
                </c:pt>
                <c:pt idx="87">
                  <c:v>350.0197869795523</c:v>
                </c:pt>
                <c:pt idx="88">
                  <c:v>357.2295494674489</c:v>
                </c:pt>
                <c:pt idx="89">
                  <c:v>364.4393119553454</c:v>
                </c:pt>
                <c:pt idx="90">
                  <c:v>371.649074443242</c:v>
                </c:pt>
                <c:pt idx="91">
                  <c:v>378.8588369311386</c:v>
                </c:pt>
                <c:pt idx="92">
                  <c:v>386.0685994190351</c:v>
                </c:pt>
                <c:pt idx="93">
                  <c:v>357.2006906077348</c:v>
                </c:pt>
                <c:pt idx="94">
                  <c:v>292.2551104972376</c:v>
                </c:pt>
                <c:pt idx="95">
                  <c:v>227.3095303867403</c:v>
                </c:pt>
                <c:pt idx="96">
                  <c:v>162.3639502762431</c:v>
                </c:pt>
                <c:pt idx="97">
                  <c:v>97.41837016574584</c:v>
                </c:pt>
                <c:pt idx="98">
                  <c:v>32.47279005524865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5000.000000000001</c:v>
                </c:pt>
                <c:pt idx="94">
                  <c:v>15000.0</c:v>
                </c:pt>
                <c:pt idx="95">
                  <c:v>25000.0</c:v>
                </c:pt>
                <c:pt idx="96">
                  <c:v>35000.00000000001</c:v>
                </c:pt>
                <c:pt idx="97">
                  <c:v>45000.00000000001</c:v>
                </c:pt>
                <c:pt idx="98">
                  <c:v>55000.00000000001</c:v>
                </c:pt>
                <c:pt idx="99">
                  <c:v>60000.00000000001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2400.0</c:v>
                </c:pt>
                <c:pt idx="94">
                  <c:v>7200.0</c:v>
                </c:pt>
                <c:pt idx="95">
                  <c:v>12000.0</c:v>
                </c:pt>
                <c:pt idx="96">
                  <c:v>16800.0</c:v>
                </c:pt>
                <c:pt idx="97">
                  <c:v>21600.0</c:v>
                </c:pt>
                <c:pt idx="98">
                  <c:v>26400.0</c:v>
                </c:pt>
                <c:pt idx="99">
                  <c:v>28800.0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600.0</c:v>
                </c:pt>
                <c:pt idx="94">
                  <c:v>1800.0</c:v>
                </c:pt>
                <c:pt idx="95">
                  <c:v>3000.0</c:v>
                </c:pt>
                <c:pt idx="96">
                  <c:v>4200.0</c:v>
                </c:pt>
                <c:pt idx="97">
                  <c:v>5400.0</c:v>
                </c:pt>
                <c:pt idx="98">
                  <c:v>6600.0</c:v>
                </c:pt>
                <c:pt idx="99">
                  <c:v>7200.0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0.0</c:v>
                </c:pt>
                <c:pt idx="1">
                  <c:v>19.95409483663808</c:v>
                </c:pt>
                <c:pt idx="2">
                  <c:v>39.90818967327615</c:v>
                </c:pt>
                <c:pt idx="3">
                  <c:v>59.86228450991423</c:v>
                </c:pt>
                <c:pt idx="4">
                  <c:v>79.81637934655231</c:v>
                </c:pt>
                <c:pt idx="5">
                  <c:v>99.77047418319039</c:v>
                </c:pt>
                <c:pt idx="6">
                  <c:v>119.7245690198285</c:v>
                </c:pt>
                <c:pt idx="7">
                  <c:v>139.6786638564666</c:v>
                </c:pt>
                <c:pt idx="8">
                  <c:v>159.6327586931046</c:v>
                </c:pt>
                <c:pt idx="9">
                  <c:v>179.5868535297427</c:v>
                </c:pt>
                <c:pt idx="10">
                  <c:v>199.5409483663808</c:v>
                </c:pt>
                <c:pt idx="11">
                  <c:v>219.4950432030189</c:v>
                </c:pt>
                <c:pt idx="12">
                  <c:v>239.4491380396569</c:v>
                </c:pt>
                <c:pt idx="13">
                  <c:v>259.403232876295</c:v>
                </c:pt>
                <c:pt idx="14">
                  <c:v>279.3573277129331</c:v>
                </c:pt>
                <c:pt idx="15">
                  <c:v>299.3114225495712</c:v>
                </c:pt>
                <c:pt idx="16">
                  <c:v>319.2655173862092</c:v>
                </c:pt>
                <c:pt idx="17">
                  <c:v>339.2196122228473</c:v>
                </c:pt>
                <c:pt idx="18">
                  <c:v>359.1737070594854</c:v>
                </c:pt>
                <c:pt idx="19">
                  <c:v>379.1278018961235</c:v>
                </c:pt>
                <c:pt idx="20">
                  <c:v>399.0818967327615</c:v>
                </c:pt>
                <c:pt idx="21">
                  <c:v>419.0359915693996</c:v>
                </c:pt>
                <c:pt idx="22">
                  <c:v>438.9900864060377</c:v>
                </c:pt>
                <c:pt idx="23">
                  <c:v>458.9441812426758</c:v>
                </c:pt>
                <c:pt idx="24">
                  <c:v>478.8982760793139</c:v>
                </c:pt>
                <c:pt idx="25">
                  <c:v>498.852370915952</c:v>
                </c:pt>
                <c:pt idx="26">
                  <c:v>518.80646575259</c:v>
                </c:pt>
                <c:pt idx="27">
                  <c:v>538.7605605892281</c:v>
                </c:pt>
                <c:pt idx="28">
                  <c:v>558.7146554258662</c:v>
                </c:pt>
                <c:pt idx="29">
                  <c:v>578.6687502625043</c:v>
                </c:pt>
                <c:pt idx="30">
                  <c:v>598.6228450991424</c:v>
                </c:pt>
                <c:pt idx="31">
                  <c:v>618.5769399357803</c:v>
                </c:pt>
                <c:pt idx="32">
                  <c:v>638.5310347724185</c:v>
                </c:pt>
                <c:pt idx="33">
                  <c:v>658.4851296090566</c:v>
                </c:pt>
                <c:pt idx="34">
                  <c:v>678.4392244456947</c:v>
                </c:pt>
                <c:pt idx="35">
                  <c:v>698.3933192823327</c:v>
                </c:pt>
                <c:pt idx="36">
                  <c:v>718.3474141189708</c:v>
                </c:pt>
                <c:pt idx="37">
                  <c:v>738.3015089556089</c:v>
                </c:pt>
                <c:pt idx="38">
                  <c:v>758.255603792247</c:v>
                </c:pt>
                <c:pt idx="39">
                  <c:v>778.209698628885</c:v>
                </c:pt>
                <c:pt idx="40">
                  <c:v>798.1637934655231</c:v>
                </c:pt>
                <c:pt idx="41">
                  <c:v>818.1178883021613</c:v>
                </c:pt>
                <c:pt idx="42">
                  <c:v>838.0719831387992</c:v>
                </c:pt>
                <c:pt idx="43">
                  <c:v>858.0260779754372</c:v>
                </c:pt>
                <c:pt idx="44">
                  <c:v>877.9801728120754</c:v>
                </c:pt>
                <c:pt idx="45">
                  <c:v>877.9801728120754</c:v>
                </c:pt>
                <c:pt idx="46">
                  <c:v>877.9801728120754</c:v>
                </c:pt>
                <c:pt idx="47">
                  <c:v>877.9801728120754</c:v>
                </c:pt>
                <c:pt idx="48">
                  <c:v>877.9801728120754</c:v>
                </c:pt>
                <c:pt idx="49">
                  <c:v>877.9801728120754</c:v>
                </c:pt>
                <c:pt idx="50">
                  <c:v>877.9801728120754</c:v>
                </c:pt>
                <c:pt idx="51">
                  <c:v>877.9801728120754</c:v>
                </c:pt>
                <c:pt idx="52">
                  <c:v>877.9801728120754</c:v>
                </c:pt>
                <c:pt idx="53">
                  <c:v>877.9801728120754</c:v>
                </c:pt>
                <c:pt idx="54">
                  <c:v>877.9801728120754</c:v>
                </c:pt>
                <c:pt idx="55">
                  <c:v>877.9801728120754</c:v>
                </c:pt>
                <c:pt idx="56">
                  <c:v>877.9801728120754</c:v>
                </c:pt>
                <c:pt idx="57">
                  <c:v>877.9801728120754</c:v>
                </c:pt>
                <c:pt idx="58">
                  <c:v>877.9801728120754</c:v>
                </c:pt>
                <c:pt idx="59">
                  <c:v>877.9801728120754</c:v>
                </c:pt>
                <c:pt idx="60">
                  <c:v>877.9801728120754</c:v>
                </c:pt>
                <c:pt idx="61">
                  <c:v>877.9801728120754</c:v>
                </c:pt>
                <c:pt idx="62">
                  <c:v>877.9801728120754</c:v>
                </c:pt>
                <c:pt idx="63">
                  <c:v>877.9801728120754</c:v>
                </c:pt>
                <c:pt idx="64">
                  <c:v>877.9801728120754</c:v>
                </c:pt>
                <c:pt idx="65">
                  <c:v>877.9801728120754</c:v>
                </c:pt>
                <c:pt idx="66">
                  <c:v>877.9801728120754</c:v>
                </c:pt>
                <c:pt idx="67">
                  <c:v>877.9801728120754</c:v>
                </c:pt>
                <c:pt idx="68">
                  <c:v>877.9801728120754</c:v>
                </c:pt>
                <c:pt idx="69">
                  <c:v>877.9801728120754</c:v>
                </c:pt>
                <c:pt idx="70">
                  <c:v>877.9801728120754</c:v>
                </c:pt>
                <c:pt idx="71">
                  <c:v>877.9801728120754</c:v>
                </c:pt>
                <c:pt idx="72">
                  <c:v>877.9801728120754</c:v>
                </c:pt>
                <c:pt idx="73">
                  <c:v>877.9801728120754</c:v>
                </c:pt>
                <c:pt idx="74">
                  <c:v>877.9801728120754</c:v>
                </c:pt>
                <c:pt idx="75">
                  <c:v>877.9801728120754</c:v>
                </c:pt>
                <c:pt idx="76">
                  <c:v>877.9801728120754</c:v>
                </c:pt>
                <c:pt idx="77">
                  <c:v>877.9801728120754</c:v>
                </c:pt>
                <c:pt idx="78">
                  <c:v>877.9801728120754</c:v>
                </c:pt>
                <c:pt idx="79">
                  <c:v>877.9801728120754</c:v>
                </c:pt>
                <c:pt idx="80">
                  <c:v>877.9801728120754</c:v>
                </c:pt>
                <c:pt idx="81">
                  <c:v>877.9801728120754</c:v>
                </c:pt>
                <c:pt idx="82">
                  <c:v>877.9801728120754</c:v>
                </c:pt>
                <c:pt idx="83">
                  <c:v>877.9801728120754</c:v>
                </c:pt>
                <c:pt idx="84">
                  <c:v>877.9801728120754</c:v>
                </c:pt>
                <c:pt idx="85">
                  <c:v>877.9801728120754</c:v>
                </c:pt>
                <c:pt idx="86">
                  <c:v>877.9801728120754</c:v>
                </c:pt>
                <c:pt idx="87">
                  <c:v>877.9801728120754</c:v>
                </c:pt>
                <c:pt idx="88">
                  <c:v>877.9801728120754</c:v>
                </c:pt>
                <c:pt idx="89">
                  <c:v>877.9801728120754</c:v>
                </c:pt>
                <c:pt idx="90">
                  <c:v>877.9801728120754</c:v>
                </c:pt>
                <c:pt idx="91">
                  <c:v>877.9801728120754</c:v>
                </c:pt>
                <c:pt idx="92">
                  <c:v>877.9801728120754</c:v>
                </c:pt>
                <c:pt idx="93">
                  <c:v>804.8151584110692</c:v>
                </c:pt>
                <c:pt idx="94">
                  <c:v>658.4851296090566</c:v>
                </c:pt>
                <c:pt idx="95">
                  <c:v>512.1551008070441</c:v>
                </c:pt>
                <c:pt idx="96">
                  <c:v>365.8250720050314</c:v>
                </c:pt>
                <c:pt idx="97">
                  <c:v>219.4950432030189</c:v>
                </c:pt>
                <c:pt idx="98">
                  <c:v>73.16501440100626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459.5454545454546</c:v>
                </c:pt>
                <c:pt idx="2">
                  <c:v>919.0909090909091</c:v>
                </c:pt>
                <c:pt idx="3">
                  <c:v>1378.636363636364</c:v>
                </c:pt>
                <c:pt idx="4">
                  <c:v>1838.181818181818</c:v>
                </c:pt>
                <c:pt idx="5">
                  <c:v>2297.727272727273</c:v>
                </c:pt>
                <c:pt idx="6">
                  <c:v>2757.272727272727</c:v>
                </c:pt>
                <c:pt idx="7">
                  <c:v>3216.818181818182</c:v>
                </c:pt>
                <c:pt idx="8">
                  <c:v>3676.363636363636</c:v>
                </c:pt>
                <c:pt idx="9">
                  <c:v>4135.909090909091</c:v>
                </c:pt>
                <c:pt idx="10">
                  <c:v>4595.454545454545</c:v>
                </c:pt>
                <c:pt idx="11">
                  <c:v>5055.0</c:v>
                </c:pt>
                <c:pt idx="12">
                  <c:v>5514.545454545455</c:v>
                </c:pt>
                <c:pt idx="13">
                  <c:v>5974.09090909091</c:v>
                </c:pt>
                <c:pt idx="14">
                  <c:v>6433.636363636364</c:v>
                </c:pt>
                <c:pt idx="15">
                  <c:v>6893.181818181818</c:v>
                </c:pt>
                <c:pt idx="16">
                  <c:v>7352.727272727273</c:v>
                </c:pt>
                <c:pt idx="17">
                  <c:v>7812.272727272727</c:v>
                </c:pt>
                <c:pt idx="18">
                  <c:v>8271.818181818181</c:v>
                </c:pt>
                <c:pt idx="19">
                  <c:v>8731.363636363636</c:v>
                </c:pt>
                <c:pt idx="20">
                  <c:v>9190.90909090909</c:v>
                </c:pt>
                <c:pt idx="21">
                  <c:v>9650.454545454545</c:v>
                </c:pt>
                <c:pt idx="22">
                  <c:v>10110.0</c:v>
                </c:pt>
                <c:pt idx="23">
                  <c:v>10569.54545454545</c:v>
                </c:pt>
                <c:pt idx="24">
                  <c:v>11029.09090909091</c:v>
                </c:pt>
                <c:pt idx="25">
                  <c:v>11488.63636363636</c:v>
                </c:pt>
                <c:pt idx="26">
                  <c:v>11948.18181818182</c:v>
                </c:pt>
                <c:pt idx="27">
                  <c:v>12407.72727272727</c:v>
                </c:pt>
                <c:pt idx="28">
                  <c:v>12867.27272727273</c:v>
                </c:pt>
                <c:pt idx="29">
                  <c:v>13326.81818181818</c:v>
                </c:pt>
                <c:pt idx="30">
                  <c:v>13786.36363636364</c:v>
                </c:pt>
                <c:pt idx="31">
                  <c:v>14245.90909090909</c:v>
                </c:pt>
                <c:pt idx="32">
                  <c:v>14705.45454545455</c:v>
                </c:pt>
                <c:pt idx="33">
                  <c:v>15165.0</c:v>
                </c:pt>
                <c:pt idx="34">
                  <c:v>15624.54545454545</c:v>
                </c:pt>
                <c:pt idx="35">
                  <c:v>16084.09090909091</c:v>
                </c:pt>
                <c:pt idx="36">
                  <c:v>16543.63636363636</c:v>
                </c:pt>
                <c:pt idx="37">
                  <c:v>17003.18181818182</c:v>
                </c:pt>
                <c:pt idx="38">
                  <c:v>17462.72727272727</c:v>
                </c:pt>
                <c:pt idx="39">
                  <c:v>17922.27272727273</c:v>
                </c:pt>
                <c:pt idx="40">
                  <c:v>18381.81818181818</c:v>
                </c:pt>
                <c:pt idx="41">
                  <c:v>18841.36363636364</c:v>
                </c:pt>
                <c:pt idx="42">
                  <c:v>19300.9090909091</c:v>
                </c:pt>
                <c:pt idx="43">
                  <c:v>19760.45454545454</c:v>
                </c:pt>
                <c:pt idx="44">
                  <c:v>20220.0</c:v>
                </c:pt>
                <c:pt idx="45">
                  <c:v>20220.0</c:v>
                </c:pt>
                <c:pt idx="46">
                  <c:v>20220.0</c:v>
                </c:pt>
                <c:pt idx="47">
                  <c:v>20220.0</c:v>
                </c:pt>
                <c:pt idx="48">
                  <c:v>20220.0</c:v>
                </c:pt>
                <c:pt idx="49">
                  <c:v>20220.0</c:v>
                </c:pt>
                <c:pt idx="50">
                  <c:v>20220.0</c:v>
                </c:pt>
                <c:pt idx="51">
                  <c:v>20220.0</c:v>
                </c:pt>
                <c:pt idx="52">
                  <c:v>20220.0</c:v>
                </c:pt>
                <c:pt idx="53">
                  <c:v>20220.0</c:v>
                </c:pt>
                <c:pt idx="54">
                  <c:v>20220.0</c:v>
                </c:pt>
                <c:pt idx="55">
                  <c:v>20220.0</c:v>
                </c:pt>
                <c:pt idx="56">
                  <c:v>20220.0</c:v>
                </c:pt>
                <c:pt idx="57">
                  <c:v>20220.0</c:v>
                </c:pt>
                <c:pt idx="58">
                  <c:v>20220.0</c:v>
                </c:pt>
                <c:pt idx="59">
                  <c:v>20220.0</c:v>
                </c:pt>
                <c:pt idx="60">
                  <c:v>20220.0</c:v>
                </c:pt>
                <c:pt idx="61">
                  <c:v>20220.0</c:v>
                </c:pt>
                <c:pt idx="62">
                  <c:v>20220.0</c:v>
                </c:pt>
                <c:pt idx="63">
                  <c:v>20220.0</c:v>
                </c:pt>
                <c:pt idx="64">
                  <c:v>20220.0</c:v>
                </c:pt>
                <c:pt idx="65">
                  <c:v>20220.0</c:v>
                </c:pt>
                <c:pt idx="66">
                  <c:v>20220.0</c:v>
                </c:pt>
                <c:pt idx="67">
                  <c:v>20220.0</c:v>
                </c:pt>
                <c:pt idx="68">
                  <c:v>20220.0</c:v>
                </c:pt>
                <c:pt idx="69">
                  <c:v>20220.0</c:v>
                </c:pt>
                <c:pt idx="70">
                  <c:v>20220.0</c:v>
                </c:pt>
                <c:pt idx="71">
                  <c:v>20220.0</c:v>
                </c:pt>
                <c:pt idx="72">
                  <c:v>20220.0</c:v>
                </c:pt>
                <c:pt idx="73">
                  <c:v>20220.0</c:v>
                </c:pt>
                <c:pt idx="74">
                  <c:v>20220.0</c:v>
                </c:pt>
                <c:pt idx="75">
                  <c:v>20220.0</c:v>
                </c:pt>
                <c:pt idx="76">
                  <c:v>20220.0</c:v>
                </c:pt>
                <c:pt idx="77">
                  <c:v>20220.0</c:v>
                </c:pt>
                <c:pt idx="78">
                  <c:v>20220.0</c:v>
                </c:pt>
                <c:pt idx="79">
                  <c:v>20220.0</c:v>
                </c:pt>
                <c:pt idx="80">
                  <c:v>20220.0</c:v>
                </c:pt>
                <c:pt idx="81">
                  <c:v>20220.0</c:v>
                </c:pt>
                <c:pt idx="82">
                  <c:v>20220.0</c:v>
                </c:pt>
                <c:pt idx="83">
                  <c:v>20220.0</c:v>
                </c:pt>
                <c:pt idx="84">
                  <c:v>20220.0</c:v>
                </c:pt>
                <c:pt idx="85">
                  <c:v>20220.0</c:v>
                </c:pt>
                <c:pt idx="86">
                  <c:v>20220.0</c:v>
                </c:pt>
                <c:pt idx="87">
                  <c:v>20220.0</c:v>
                </c:pt>
                <c:pt idx="88">
                  <c:v>20220.0</c:v>
                </c:pt>
                <c:pt idx="89">
                  <c:v>20220.0</c:v>
                </c:pt>
                <c:pt idx="90">
                  <c:v>20220.0</c:v>
                </c:pt>
                <c:pt idx="91">
                  <c:v>20220.0</c:v>
                </c:pt>
                <c:pt idx="92">
                  <c:v>20220.0</c:v>
                </c:pt>
                <c:pt idx="93">
                  <c:v>19170.0</c:v>
                </c:pt>
                <c:pt idx="94">
                  <c:v>17070.0</c:v>
                </c:pt>
                <c:pt idx="95">
                  <c:v>14970.0</c:v>
                </c:pt>
                <c:pt idx="96">
                  <c:v>12870.0</c:v>
                </c:pt>
                <c:pt idx="97">
                  <c:v>10770.0</c:v>
                </c:pt>
                <c:pt idx="98">
                  <c:v>8670.0</c:v>
                </c:pt>
                <c:pt idx="99">
                  <c:v>7620.0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3420744"/>
        <c:axId val="185342578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18484.10532537579</c:v>
                </c:pt>
                <c:pt idx="1">
                  <c:v>18484.10532537579</c:v>
                </c:pt>
                <c:pt idx="2">
                  <c:v>18484.10532537579</c:v>
                </c:pt>
                <c:pt idx="3">
                  <c:v>18484.10532537579</c:v>
                </c:pt>
                <c:pt idx="4">
                  <c:v>18484.10532537579</c:v>
                </c:pt>
                <c:pt idx="5">
                  <c:v>18484.10532537579</c:v>
                </c:pt>
                <c:pt idx="6">
                  <c:v>18484.10532537579</c:v>
                </c:pt>
                <c:pt idx="7">
                  <c:v>18484.10532537579</c:v>
                </c:pt>
                <c:pt idx="8">
                  <c:v>18484.10532537579</c:v>
                </c:pt>
                <c:pt idx="9">
                  <c:v>18484.10532537579</c:v>
                </c:pt>
                <c:pt idx="10">
                  <c:v>18484.10532537579</c:v>
                </c:pt>
                <c:pt idx="11">
                  <c:v>18484.10532537579</c:v>
                </c:pt>
                <c:pt idx="12">
                  <c:v>18484.10532537579</c:v>
                </c:pt>
                <c:pt idx="13">
                  <c:v>18484.10532537579</c:v>
                </c:pt>
                <c:pt idx="14">
                  <c:v>18484.10532537579</c:v>
                </c:pt>
                <c:pt idx="15">
                  <c:v>18484.10532537579</c:v>
                </c:pt>
                <c:pt idx="16">
                  <c:v>18484.10532537579</c:v>
                </c:pt>
                <c:pt idx="17">
                  <c:v>18484.10532537579</c:v>
                </c:pt>
                <c:pt idx="18">
                  <c:v>18484.10532537579</c:v>
                </c:pt>
                <c:pt idx="19">
                  <c:v>18484.10532537579</c:v>
                </c:pt>
                <c:pt idx="20">
                  <c:v>18484.10532537579</c:v>
                </c:pt>
                <c:pt idx="21">
                  <c:v>18484.10532537579</c:v>
                </c:pt>
                <c:pt idx="22">
                  <c:v>18484.10532537579</c:v>
                </c:pt>
                <c:pt idx="23">
                  <c:v>18484.10532537579</c:v>
                </c:pt>
                <c:pt idx="24">
                  <c:v>18484.10532537579</c:v>
                </c:pt>
                <c:pt idx="25">
                  <c:v>18484.10532537579</c:v>
                </c:pt>
                <c:pt idx="26">
                  <c:v>18484.10532537579</c:v>
                </c:pt>
                <c:pt idx="27">
                  <c:v>18484.10532537579</c:v>
                </c:pt>
                <c:pt idx="28">
                  <c:v>18484.10532537579</c:v>
                </c:pt>
                <c:pt idx="29">
                  <c:v>18484.10532537579</c:v>
                </c:pt>
                <c:pt idx="30">
                  <c:v>18484.10532537579</c:v>
                </c:pt>
                <c:pt idx="31">
                  <c:v>18484.10532537579</c:v>
                </c:pt>
                <c:pt idx="32">
                  <c:v>18484.10532537579</c:v>
                </c:pt>
                <c:pt idx="33">
                  <c:v>18484.10532537579</c:v>
                </c:pt>
                <c:pt idx="34">
                  <c:v>18484.10532537579</c:v>
                </c:pt>
                <c:pt idx="35">
                  <c:v>18484.10532537579</c:v>
                </c:pt>
                <c:pt idx="36">
                  <c:v>18484.10532537579</c:v>
                </c:pt>
                <c:pt idx="37">
                  <c:v>18484.10532537579</c:v>
                </c:pt>
                <c:pt idx="38">
                  <c:v>18484.10532537579</c:v>
                </c:pt>
                <c:pt idx="39">
                  <c:v>18484.10532537579</c:v>
                </c:pt>
                <c:pt idx="40">
                  <c:v>18484.10532537579</c:v>
                </c:pt>
                <c:pt idx="41">
                  <c:v>18484.10532537579</c:v>
                </c:pt>
                <c:pt idx="42">
                  <c:v>18484.10532537579</c:v>
                </c:pt>
                <c:pt idx="43">
                  <c:v>18484.10532537579</c:v>
                </c:pt>
                <c:pt idx="44">
                  <c:v>18484.10532537579</c:v>
                </c:pt>
                <c:pt idx="45">
                  <c:v>18484.10532537579</c:v>
                </c:pt>
                <c:pt idx="46">
                  <c:v>18484.10532537579</c:v>
                </c:pt>
                <c:pt idx="47">
                  <c:v>18484.10532537579</c:v>
                </c:pt>
                <c:pt idx="48">
                  <c:v>18484.10532537579</c:v>
                </c:pt>
                <c:pt idx="49">
                  <c:v>18484.10532537579</c:v>
                </c:pt>
                <c:pt idx="50">
                  <c:v>18484.10532537579</c:v>
                </c:pt>
                <c:pt idx="51">
                  <c:v>18484.10532537579</c:v>
                </c:pt>
                <c:pt idx="52">
                  <c:v>18484.10532537579</c:v>
                </c:pt>
                <c:pt idx="53">
                  <c:v>18484.10532537579</c:v>
                </c:pt>
                <c:pt idx="54">
                  <c:v>18484.10532537579</c:v>
                </c:pt>
                <c:pt idx="55">
                  <c:v>18484.10532537579</c:v>
                </c:pt>
                <c:pt idx="56">
                  <c:v>18484.10532537579</c:v>
                </c:pt>
                <c:pt idx="57">
                  <c:v>18484.10532537579</c:v>
                </c:pt>
                <c:pt idx="58">
                  <c:v>18484.10532537579</c:v>
                </c:pt>
                <c:pt idx="59">
                  <c:v>18484.10532537579</c:v>
                </c:pt>
                <c:pt idx="60">
                  <c:v>18484.10532537579</c:v>
                </c:pt>
                <c:pt idx="61">
                  <c:v>18484.10532537579</c:v>
                </c:pt>
                <c:pt idx="62">
                  <c:v>18484.10532537579</c:v>
                </c:pt>
                <c:pt idx="63">
                  <c:v>18484.10532537579</c:v>
                </c:pt>
                <c:pt idx="64">
                  <c:v>18484.10532537579</c:v>
                </c:pt>
                <c:pt idx="65">
                  <c:v>18484.10532537579</c:v>
                </c:pt>
                <c:pt idx="66">
                  <c:v>18484.10532537579</c:v>
                </c:pt>
                <c:pt idx="67">
                  <c:v>18484.10532537579</c:v>
                </c:pt>
                <c:pt idx="68">
                  <c:v>18484.10532537579</c:v>
                </c:pt>
                <c:pt idx="69">
                  <c:v>18484.10532537579</c:v>
                </c:pt>
                <c:pt idx="70">
                  <c:v>18484.10532537579</c:v>
                </c:pt>
                <c:pt idx="71">
                  <c:v>18484.10532537579</c:v>
                </c:pt>
                <c:pt idx="72">
                  <c:v>18484.10532537579</c:v>
                </c:pt>
                <c:pt idx="73">
                  <c:v>18484.10532537579</c:v>
                </c:pt>
                <c:pt idx="74">
                  <c:v>18484.10532537579</c:v>
                </c:pt>
                <c:pt idx="75">
                  <c:v>18484.10532537579</c:v>
                </c:pt>
                <c:pt idx="76">
                  <c:v>18484.10532537579</c:v>
                </c:pt>
                <c:pt idx="77">
                  <c:v>18484.10532537579</c:v>
                </c:pt>
                <c:pt idx="78">
                  <c:v>18484.10532537579</c:v>
                </c:pt>
                <c:pt idx="79">
                  <c:v>18484.10532537579</c:v>
                </c:pt>
                <c:pt idx="80">
                  <c:v>18484.10532537579</c:v>
                </c:pt>
                <c:pt idx="81">
                  <c:v>18484.10532537579</c:v>
                </c:pt>
                <c:pt idx="82">
                  <c:v>18484.10532537579</c:v>
                </c:pt>
                <c:pt idx="83">
                  <c:v>18484.10532537579</c:v>
                </c:pt>
                <c:pt idx="84">
                  <c:v>18484.10532537579</c:v>
                </c:pt>
                <c:pt idx="85">
                  <c:v>18484.10532537579</c:v>
                </c:pt>
                <c:pt idx="86">
                  <c:v>18484.10532537579</c:v>
                </c:pt>
                <c:pt idx="87">
                  <c:v>18484.10532537579</c:v>
                </c:pt>
                <c:pt idx="88">
                  <c:v>18484.1053253758</c:v>
                </c:pt>
                <c:pt idx="89">
                  <c:v>18484.1053253758</c:v>
                </c:pt>
                <c:pt idx="90">
                  <c:v>18484.1053253758</c:v>
                </c:pt>
                <c:pt idx="91">
                  <c:v>18484.1053253758</c:v>
                </c:pt>
                <c:pt idx="92">
                  <c:v>18484.1053253758</c:v>
                </c:pt>
                <c:pt idx="93">
                  <c:v>18484.1053253758</c:v>
                </c:pt>
                <c:pt idx="94">
                  <c:v>18484.1053253758</c:v>
                </c:pt>
                <c:pt idx="95">
                  <c:v>18484.1053253758</c:v>
                </c:pt>
                <c:pt idx="96">
                  <c:v>18484.1053253758</c:v>
                </c:pt>
                <c:pt idx="97">
                  <c:v>18484.1053253758</c:v>
                </c:pt>
                <c:pt idx="98">
                  <c:v>18484.1053253758</c:v>
                </c:pt>
                <c:pt idx="99">
                  <c:v>18484.1053253758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420744"/>
        <c:axId val="1853425784"/>
      </c:lineChart>
      <c:catAx>
        <c:axId val="18534207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34257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534257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342074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18.37421752476764</c:v>
                </c:pt>
                <c:pt idx="1">
                  <c:v>13.22555451223554</c:v>
                </c:pt>
                <c:pt idx="2">
                  <c:v>13.22555451223554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11.7938144329897</c:v>
                </c:pt>
                <c:pt idx="2">
                  <c:v>11.7938144329897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19.95409483663808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459.5454545454546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1414072"/>
        <c:axId val="-202150351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8.217520077461983</c:v>
                </c:pt>
                <c:pt idx="2">
                  <c:v>8.217520077461983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157.7319587628866</c:v>
                </c:pt>
                <c:pt idx="2">
                  <c:v>157.7319587628866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0.909090909090909</c:v>
                </c:pt>
                <c:pt idx="1">
                  <c:v>7.209762487896565</c:v>
                </c:pt>
                <c:pt idx="2">
                  <c:v>7.209762487896565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1576760"/>
        <c:axId val="1821303768"/>
      </c:scatterChart>
      <c:valAx>
        <c:axId val="-202141407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1503512"/>
        <c:crosses val="autoZero"/>
        <c:crossBetween val="midCat"/>
      </c:valAx>
      <c:valAx>
        <c:axId val="-20215035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1414072"/>
        <c:crosses val="autoZero"/>
        <c:crossBetween val="midCat"/>
      </c:valAx>
      <c:valAx>
        <c:axId val="-202157676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821303768"/>
        <c:crosses val="autoZero"/>
        <c:crossBetween val="midCat"/>
      </c:valAx>
      <c:valAx>
        <c:axId val="182130376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157676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18.37421752476764</c:v>
                </c:pt>
                <c:pt idx="2">
                  <c:v>36.74843504953527</c:v>
                </c:pt>
                <c:pt idx="3">
                  <c:v>55.12265257430291</c:v>
                </c:pt>
                <c:pt idx="4">
                  <c:v>73.49687009907054</c:v>
                </c:pt>
                <c:pt idx="5">
                  <c:v>91.87108762383818</c:v>
                </c:pt>
                <c:pt idx="6">
                  <c:v>110.2453051486058</c:v>
                </c:pt>
                <c:pt idx="7">
                  <c:v>128.6195226733735</c:v>
                </c:pt>
                <c:pt idx="8">
                  <c:v>146.9937401981411</c:v>
                </c:pt>
                <c:pt idx="9">
                  <c:v>165.3679577229087</c:v>
                </c:pt>
                <c:pt idx="10">
                  <c:v>183.7421752476764</c:v>
                </c:pt>
                <c:pt idx="11">
                  <c:v>202.116392772444</c:v>
                </c:pt>
                <c:pt idx="12">
                  <c:v>220.4906102972116</c:v>
                </c:pt>
                <c:pt idx="13">
                  <c:v>238.8648278219793</c:v>
                </c:pt>
                <c:pt idx="14">
                  <c:v>257.239045346747</c:v>
                </c:pt>
                <c:pt idx="15">
                  <c:v>275.6132628715146</c:v>
                </c:pt>
                <c:pt idx="16">
                  <c:v>293.9874803962822</c:v>
                </c:pt>
                <c:pt idx="17">
                  <c:v>312.3616979210498</c:v>
                </c:pt>
                <c:pt idx="18">
                  <c:v>330.7359154458175</c:v>
                </c:pt>
                <c:pt idx="19">
                  <c:v>349.1101329705851</c:v>
                </c:pt>
                <c:pt idx="20">
                  <c:v>367.4843504953527</c:v>
                </c:pt>
                <c:pt idx="21">
                  <c:v>385.8585680201204</c:v>
                </c:pt>
                <c:pt idx="22">
                  <c:v>404.232785544888</c:v>
                </c:pt>
                <c:pt idx="23">
                  <c:v>422.6070030696556</c:v>
                </c:pt>
                <c:pt idx="24">
                  <c:v>440.9812205944233</c:v>
                </c:pt>
                <c:pt idx="25">
                  <c:v>459.355438119191</c:v>
                </c:pt>
                <c:pt idx="26">
                  <c:v>477.7296556439585</c:v>
                </c:pt>
                <c:pt idx="27">
                  <c:v>496.1038731687261</c:v>
                </c:pt>
                <c:pt idx="28">
                  <c:v>514.4780906934939</c:v>
                </c:pt>
                <c:pt idx="29">
                  <c:v>532.8523082182614</c:v>
                </c:pt>
                <c:pt idx="30">
                  <c:v>551.2265257430291</c:v>
                </c:pt>
                <c:pt idx="31">
                  <c:v>569.6007432677967</c:v>
                </c:pt>
                <c:pt idx="32">
                  <c:v>587.9749607925644</c:v>
                </c:pt>
                <c:pt idx="33">
                  <c:v>606.349178317332</c:v>
                </c:pt>
                <c:pt idx="34">
                  <c:v>624.7233958420996</c:v>
                </c:pt>
                <c:pt idx="35">
                  <c:v>643.0976133668673</c:v>
                </c:pt>
                <c:pt idx="36">
                  <c:v>661.471830891635</c:v>
                </c:pt>
                <c:pt idx="37">
                  <c:v>679.8460484164026</c:v>
                </c:pt>
                <c:pt idx="38">
                  <c:v>698.2202659411701</c:v>
                </c:pt>
                <c:pt idx="39">
                  <c:v>716.5944834659378</c:v>
                </c:pt>
                <c:pt idx="40">
                  <c:v>734.9687009907054</c:v>
                </c:pt>
                <c:pt idx="41">
                  <c:v>753.3429185154731</c:v>
                </c:pt>
                <c:pt idx="42">
                  <c:v>771.7171360402408</c:v>
                </c:pt>
                <c:pt idx="43">
                  <c:v>790.0913535650083</c:v>
                </c:pt>
                <c:pt idx="44">
                  <c:v>808.4655710897761</c:v>
                </c:pt>
                <c:pt idx="45">
                  <c:v>821.6911256020117</c:v>
                </c:pt>
                <c:pt idx="46">
                  <c:v>834.9166801142471</c:v>
                </c:pt>
                <c:pt idx="47">
                  <c:v>848.1422346264827</c:v>
                </c:pt>
                <c:pt idx="48">
                  <c:v>861.3677891387182</c:v>
                </c:pt>
                <c:pt idx="49">
                  <c:v>874.5933436509537</c:v>
                </c:pt>
                <c:pt idx="50">
                  <c:v>887.8188981631892</c:v>
                </c:pt>
                <c:pt idx="51">
                  <c:v>901.0444526754248</c:v>
                </c:pt>
                <c:pt idx="52">
                  <c:v>914.2700071876604</c:v>
                </c:pt>
                <c:pt idx="53">
                  <c:v>927.495561699896</c:v>
                </c:pt>
                <c:pt idx="54">
                  <c:v>940.7211162121315</c:v>
                </c:pt>
                <c:pt idx="55">
                  <c:v>953.946670724367</c:v>
                </c:pt>
                <c:pt idx="56">
                  <c:v>967.1722252366025</c:v>
                </c:pt>
                <c:pt idx="57">
                  <c:v>980.397779748838</c:v>
                </c:pt>
                <c:pt idx="58">
                  <c:v>993.6233342610736</c:v>
                </c:pt>
                <c:pt idx="59">
                  <c:v>1006.848888773309</c:v>
                </c:pt>
                <c:pt idx="60">
                  <c:v>1020.074443285545</c:v>
                </c:pt>
                <c:pt idx="61">
                  <c:v>1033.29999779778</c:v>
                </c:pt>
                <c:pt idx="62">
                  <c:v>1046.525552310016</c:v>
                </c:pt>
                <c:pt idx="63">
                  <c:v>1059.751106822251</c:v>
                </c:pt>
                <c:pt idx="64">
                  <c:v>1072.976661334487</c:v>
                </c:pt>
                <c:pt idx="65">
                  <c:v>1086.202215846723</c:v>
                </c:pt>
                <c:pt idx="66">
                  <c:v>1099.427770358958</c:v>
                </c:pt>
                <c:pt idx="67">
                  <c:v>1112.653324871193</c:v>
                </c:pt>
                <c:pt idx="68">
                  <c:v>1125.87887938343</c:v>
                </c:pt>
                <c:pt idx="69">
                  <c:v>1139.104433895665</c:v>
                </c:pt>
                <c:pt idx="70">
                  <c:v>1152.3299884079</c:v>
                </c:pt>
                <c:pt idx="71">
                  <c:v>1165.555542920136</c:v>
                </c:pt>
                <c:pt idx="72">
                  <c:v>1178.781097432371</c:v>
                </c:pt>
                <c:pt idx="73">
                  <c:v>1192.006651944607</c:v>
                </c:pt>
                <c:pt idx="74">
                  <c:v>1205.232206456842</c:v>
                </c:pt>
                <c:pt idx="75">
                  <c:v>1218.457760969078</c:v>
                </c:pt>
                <c:pt idx="76">
                  <c:v>1231.683315481313</c:v>
                </c:pt>
                <c:pt idx="77">
                  <c:v>1244.908869993549</c:v>
                </c:pt>
                <c:pt idx="78">
                  <c:v>1258.134424505784</c:v>
                </c:pt>
                <c:pt idx="79">
                  <c:v>1271.35997901802</c:v>
                </c:pt>
                <c:pt idx="80">
                  <c:v>1284.585533530256</c:v>
                </c:pt>
                <c:pt idx="81">
                  <c:v>1297.811088042491</c:v>
                </c:pt>
                <c:pt idx="82">
                  <c:v>1311.036642554727</c:v>
                </c:pt>
                <c:pt idx="83">
                  <c:v>1324.262197066962</c:v>
                </c:pt>
                <c:pt idx="84">
                  <c:v>1337.487751579198</c:v>
                </c:pt>
                <c:pt idx="85">
                  <c:v>1350.713306091433</c:v>
                </c:pt>
                <c:pt idx="86">
                  <c:v>1363.938860603669</c:v>
                </c:pt>
                <c:pt idx="87">
                  <c:v>1377.164415115904</c:v>
                </c:pt>
                <c:pt idx="88">
                  <c:v>1390.38996962814</c:v>
                </c:pt>
                <c:pt idx="89">
                  <c:v>1403.615524140375</c:v>
                </c:pt>
                <c:pt idx="90">
                  <c:v>1416.841078652611</c:v>
                </c:pt>
                <c:pt idx="91">
                  <c:v>1430.066633164847</c:v>
                </c:pt>
                <c:pt idx="92">
                  <c:v>1443.292187677082</c:v>
                </c:pt>
                <c:pt idx="93">
                  <c:v>1550.583940762875</c:v>
                </c:pt>
                <c:pt idx="94">
                  <c:v>1751.941892422225</c:v>
                </c:pt>
                <c:pt idx="95">
                  <c:v>1953.299844081575</c:v>
                </c:pt>
                <c:pt idx="96">
                  <c:v>2154.657795740924</c:v>
                </c:pt>
                <c:pt idx="97">
                  <c:v>2356.015747400274</c:v>
                </c:pt>
                <c:pt idx="98">
                  <c:v>2557.373699059624</c:v>
                </c:pt>
                <c:pt idx="99">
                  <c:v>2711.232674889299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11.7938144329897</c:v>
                </c:pt>
                <c:pt idx="46">
                  <c:v>23.58762886597938</c:v>
                </c:pt>
                <c:pt idx="47">
                  <c:v>35.38144329896907</c:v>
                </c:pt>
                <c:pt idx="48">
                  <c:v>47.17525773195876</c:v>
                </c:pt>
                <c:pt idx="49">
                  <c:v>58.96907216494846</c:v>
                </c:pt>
                <c:pt idx="50">
                  <c:v>70.76288659793815</c:v>
                </c:pt>
                <c:pt idx="51">
                  <c:v>82.55670103092784</c:v>
                </c:pt>
                <c:pt idx="52">
                  <c:v>94.35051546391753</c:v>
                </c:pt>
                <c:pt idx="53">
                  <c:v>106.1443298969072</c:v>
                </c:pt>
                <c:pt idx="54">
                  <c:v>117.9381443298969</c:v>
                </c:pt>
                <c:pt idx="55">
                  <c:v>129.7319587628866</c:v>
                </c:pt>
                <c:pt idx="56">
                  <c:v>141.5257731958763</c:v>
                </c:pt>
                <c:pt idx="57">
                  <c:v>153.319587628866</c:v>
                </c:pt>
                <c:pt idx="58">
                  <c:v>165.1134020618557</c:v>
                </c:pt>
                <c:pt idx="59">
                  <c:v>176.9072164948454</c:v>
                </c:pt>
                <c:pt idx="60">
                  <c:v>188.7010309278351</c:v>
                </c:pt>
                <c:pt idx="61">
                  <c:v>200.4948453608247</c:v>
                </c:pt>
                <c:pt idx="62">
                  <c:v>212.2886597938144</c:v>
                </c:pt>
                <c:pt idx="63">
                  <c:v>224.0824742268042</c:v>
                </c:pt>
                <c:pt idx="64">
                  <c:v>235.8762886597938</c:v>
                </c:pt>
                <c:pt idx="65">
                  <c:v>247.6701030927835</c:v>
                </c:pt>
                <c:pt idx="66">
                  <c:v>259.4639175257732</c:v>
                </c:pt>
                <c:pt idx="67">
                  <c:v>271.2577319587629</c:v>
                </c:pt>
                <c:pt idx="68">
                  <c:v>283.0515463917526</c:v>
                </c:pt>
                <c:pt idx="69">
                  <c:v>294.8453608247422</c:v>
                </c:pt>
                <c:pt idx="70">
                  <c:v>306.6391752577319</c:v>
                </c:pt>
                <c:pt idx="71">
                  <c:v>318.4329896907216</c:v>
                </c:pt>
                <c:pt idx="72">
                  <c:v>330.2268041237113</c:v>
                </c:pt>
                <c:pt idx="73">
                  <c:v>342.020618556701</c:v>
                </c:pt>
                <c:pt idx="74">
                  <c:v>353.8144329896908</c:v>
                </c:pt>
                <c:pt idx="75">
                  <c:v>365.6082474226804</c:v>
                </c:pt>
                <c:pt idx="76">
                  <c:v>377.4020618556701</c:v>
                </c:pt>
                <c:pt idx="77">
                  <c:v>389.1958762886598</c:v>
                </c:pt>
                <c:pt idx="78">
                  <c:v>400.9896907216495</c:v>
                </c:pt>
                <c:pt idx="79">
                  <c:v>412.7835051546392</c:v>
                </c:pt>
                <c:pt idx="80">
                  <c:v>424.5773195876289</c:v>
                </c:pt>
                <c:pt idx="81">
                  <c:v>436.3711340206186</c:v>
                </c:pt>
                <c:pt idx="82">
                  <c:v>448.1649484536083</c:v>
                </c:pt>
                <c:pt idx="83">
                  <c:v>459.958762886598</c:v>
                </c:pt>
                <c:pt idx="84">
                  <c:v>471.7525773195877</c:v>
                </c:pt>
                <c:pt idx="85">
                  <c:v>483.5463917525773</c:v>
                </c:pt>
                <c:pt idx="86">
                  <c:v>495.340206185567</c:v>
                </c:pt>
                <c:pt idx="87">
                  <c:v>507.1340206185567</c:v>
                </c:pt>
                <c:pt idx="88">
                  <c:v>518.9278350515464</c:v>
                </c:pt>
                <c:pt idx="89">
                  <c:v>530.7216494845361</c:v>
                </c:pt>
                <c:pt idx="90">
                  <c:v>542.5154639175258</c:v>
                </c:pt>
                <c:pt idx="91">
                  <c:v>554.3092783505154</c:v>
                </c:pt>
                <c:pt idx="92">
                  <c:v>566.1030927835052</c:v>
                </c:pt>
                <c:pt idx="93">
                  <c:v>774.875</c:v>
                </c:pt>
                <c:pt idx="94">
                  <c:v>1180.625</c:v>
                </c:pt>
                <c:pt idx="95">
                  <c:v>1586.375</c:v>
                </c:pt>
                <c:pt idx="96">
                  <c:v>1992.125</c:v>
                </c:pt>
                <c:pt idx="97">
                  <c:v>2397.875</c:v>
                </c:pt>
                <c:pt idx="98">
                  <c:v>2803.625</c:v>
                </c:pt>
                <c:pt idx="99">
                  <c:v>3368.93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8.217520077461983</c:v>
                </c:pt>
                <c:pt idx="46">
                  <c:v>16.43504015492397</c:v>
                </c:pt>
                <c:pt idx="47">
                  <c:v>24.65256023238595</c:v>
                </c:pt>
                <c:pt idx="48">
                  <c:v>32.87008030984794</c:v>
                </c:pt>
                <c:pt idx="49">
                  <c:v>41.08760038730992</c:v>
                </c:pt>
                <c:pt idx="50">
                  <c:v>49.3051204647719</c:v>
                </c:pt>
                <c:pt idx="51">
                  <c:v>57.52264054223389</c:v>
                </c:pt>
                <c:pt idx="52">
                  <c:v>65.74016061969587</c:v>
                </c:pt>
                <c:pt idx="53">
                  <c:v>73.95768069715785</c:v>
                </c:pt>
                <c:pt idx="54">
                  <c:v>82.17520077461984</c:v>
                </c:pt>
                <c:pt idx="55">
                  <c:v>90.39272085208182</c:v>
                </c:pt>
                <c:pt idx="56">
                  <c:v>98.6102409295438</c:v>
                </c:pt>
                <c:pt idx="57">
                  <c:v>106.8277610070058</c:v>
                </c:pt>
                <c:pt idx="58">
                  <c:v>115.0452810844678</c:v>
                </c:pt>
                <c:pt idx="59">
                  <c:v>123.2628011619298</c:v>
                </c:pt>
                <c:pt idx="60">
                  <c:v>131.4803212393917</c:v>
                </c:pt>
                <c:pt idx="61">
                  <c:v>139.6978413168537</c:v>
                </c:pt>
                <c:pt idx="62">
                  <c:v>147.9153613943157</c:v>
                </c:pt>
                <c:pt idx="63">
                  <c:v>156.1328814717777</c:v>
                </c:pt>
                <c:pt idx="64">
                  <c:v>164.3504015492397</c:v>
                </c:pt>
                <c:pt idx="65">
                  <c:v>172.5679216267017</c:v>
                </c:pt>
                <c:pt idx="66">
                  <c:v>180.7854417041636</c:v>
                </c:pt>
                <c:pt idx="67">
                  <c:v>189.0029617816256</c:v>
                </c:pt>
                <c:pt idx="68">
                  <c:v>197.2204818590876</c:v>
                </c:pt>
                <c:pt idx="69">
                  <c:v>205.4380019365496</c:v>
                </c:pt>
                <c:pt idx="70">
                  <c:v>213.6555220140116</c:v>
                </c:pt>
                <c:pt idx="71">
                  <c:v>221.8730420914736</c:v>
                </c:pt>
                <c:pt idx="72">
                  <c:v>230.0905621689355</c:v>
                </c:pt>
                <c:pt idx="73">
                  <c:v>238.3080822463975</c:v>
                </c:pt>
                <c:pt idx="74">
                  <c:v>246.5256023238595</c:v>
                </c:pt>
                <c:pt idx="75">
                  <c:v>254.7431224013215</c:v>
                </c:pt>
                <c:pt idx="76">
                  <c:v>262.9606424787835</c:v>
                </c:pt>
                <c:pt idx="77">
                  <c:v>271.1781625562455</c:v>
                </c:pt>
                <c:pt idx="78">
                  <c:v>279.3956826337074</c:v>
                </c:pt>
                <c:pt idx="79">
                  <c:v>287.6132027111694</c:v>
                </c:pt>
                <c:pt idx="80">
                  <c:v>295.8307227886314</c:v>
                </c:pt>
                <c:pt idx="81">
                  <c:v>304.0482428660934</c:v>
                </c:pt>
                <c:pt idx="82">
                  <c:v>312.2657629435554</c:v>
                </c:pt>
                <c:pt idx="83">
                  <c:v>320.4832830210174</c:v>
                </c:pt>
                <c:pt idx="84">
                  <c:v>328.7008030984794</c:v>
                </c:pt>
                <c:pt idx="85">
                  <c:v>336.9183231759413</c:v>
                </c:pt>
                <c:pt idx="86">
                  <c:v>345.1358432534033</c:v>
                </c:pt>
                <c:pt idx="87">
                  <c:v>353.3533633308653</c:v>
                </c:pt>
                <c:pt idx="88">
                  <c:v>361.5708834083273</c:v>
                </c:pt>
                <c:pt idx="89">
                  <c:v>369.7884034857893</c:v>
                </c:pt>
                <c:pt idx="90">
                  <c:v>378.0059235632512</c:v>
                </c:pt>
                <c:pt idx="91">
                  <c:v>386.2234436407132</c:v>
                </c:pt>
                <c:pt idx="92">
                  <c:v>394.4409637181752</c:v>
                </c:pt>
                <c:pt idx="93">
                  <c:v>426.9221915285452</c:v>
                </c:pt>
                <c:pt idx="94">
                  <c:v>483.6671270718234</c:v>
                </c:pt>
                <c:pt idx="95">
                  <c:v>540.4120626151014</c:v>
                </c:pt>
                <c:pt idx="96">
                  <c:v>597.1569981583796</c:v>
                </c:pt>
                <c:pt idx="97">
                  <c:v>653.9019337016576</c:v>
                </c:pt>
                <c:pt idx="98">
                  <c:v>710.6468692449357</c:v>
                </c:pt>
                <c:pt idx="99">
                  <c:v>743.2348370165748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157.7319587628866</c:v>
                </c:pt>
                <c:pt idx="46">
                  <c:v>315.4639175257732</c:v>
                </c:pt>
                <c:pt idx="47">
                  <c:v>473.1958762886599</c:v>
                </c:pt>
                <c:pt idx="48">
                  <c:v>630.9278350515464</c:v>
                </c:pt>
                <c:pt idx="49">
                  <c:v>788.6597938144331</c:v>
                </c:pt>
                <c:pt idx="50">
                  <c:v>946.3917525773197</c:v>
                </c:pt>
                <c:pt idx="51">
                  <c:v>1104.123711340206</c:v>
                </c:pt>
                <c:pt idx="52">
                  <c:v>1261.855670103093</c:v>
                </c:pt>
                <c:pt idx="53">
                  <c:v>1419.58762886598</c:v>
                </c:pt>
                <c:pt idx="54">
                  <c:v>1577.319587628866</c:v>
                </c:pt>
                <c:pt idx="55">
                  <c:v>1735.051546391753</c:v>
                </c:pt>
                <c:pt idx="56">
                  <c:v>1892.783505154639</c:v>
                </c:pt>
                <c:pt idx="57">
                  <c:v>2050.515463917526</c:v>
                </c:pt>
                <c:pt idx="58">
                  <c:v>2208.247422680412</c:v>
                </c:pt>
                <c:pt idx="59">
                  <c:v>2365.9793814433</c:v>
                </c:pt>
                <c:pt idx="60">
                  <c:v>2523.711340206186</c:v>
                </c:pt>
                <c:pt idx="61">
                  <c:v>2681.443298969073</c:v>
                </c:pt>
                <c:pt idx="62">
                  <c:v>2839.17525773196</c:v>
                </c:pt>
                <c:pt idx="63">
                  <c:v>2996.907216494846</c:v>
                </c:pt>
                <c:pt idx="64">
                  <c:v>3154.639175257732</c:v>
                </c:pt>
                <c:pt idx="65">
                  <c:v>3312.37113402062</c:v>
                </c:pt>
                <c:pt idx="66">
                  <c:v>3470.103092783505</c:v>
                </c:pt>
                <c:pt idx="67">
                  <c:v>3627.835051546392</c:v>
                </c:pt>
                <c:pt idx="68">
                  <c:v>3785.567010309279</c:v>
                </c:pt>
                <c:pt idx="69">
                  <c:v>3943.298969072166</c:v>
                </c:pt>
                <c:pt idx="70">
                  <c:v>4101.030927835052</c:v>
                </c:pt>
                <c:pt idx="71">
                  <c:v>4258.762886597938</c:v>
                </c:pt>
                <c:pt idx="72">
                  <c:v>4416.494845360825</c:v>
                </c:pt>
                <c:pt idx="73">
                  <c:v>4574.226804123712</c:v>
                </c:pt>
                <c:pt idx="74">
                  <c:v>4731.958762886598</c:v>
                </c:pt>
                <c:pt idx="75">
                  <c:v>4889.690721649485</c:v>
                </c:pt>
                <c:pt idx="76">
                  <c:v>5047.422680412371</c:v>
                </c:pt>
                <c:pt idx="77">
                  <c:v>5205.154639175258</c:v>
                </c:pt>
                <c:pt idx="78">
                  <c:v>5362.886597938145</c:v>
                </c:pt>
                <c:pt idx="79">
                  <c:v>5520.618556701031</c:v>
                </c:pt>
                <c:pt idx="80">
                  <c:v>5678.350515463918</c:v>
                </c:pt>
                <c:pt idx="81">
                  <c:v>5836.082474226805</c:v>
                </c:pt>
                <c:pt idx="82">
                  <c:v>5993.814432989691</c:v>
                </c:pt>
                <c:pt idx="83">
                  <c:v>6151.546391752578</c:v>
                </c:pt>
                <c:pt idx="84">
                  <c:v>6309.278350515465</c:v>
                </c:pt>
                <c:pt idx="85">
                  <c:v>6467.010309278351</c:v>
                </c:pt>
                <c:pt idx="86">
                  <c:v>6624.742268041238</c:v>
                </c:pt>
                <c:pt idx="87">
                  <c:v>6782.474226804125</c:v>
                </c:pt>
                <c:pt idx="88">
                  <c:v>6940.20618556701</c:v>
                </c:pt>
                <c:pt idx="89">
                  <c:v>7097.938144329898</c:v>
                </c:pt>
                <c:pt idx="90">
                  <c:v>7255.670103092784</c:v>
                </c:pt>
                <c:pt idx="91">
                  <c:v>7413.40206185567</c:v>
                </c:pt>
                <c:pt idx="92">
                  <c:v>7571.134020618557</c:v>
                </c:pt>
                <c:pt idx="93">
                  <c:v>8866.666666666668</c:v>
                </c:pt>
                <c:pt idx="94">
                  <c:v>11300.0</c:v>
                </c:pt>
                <c:pt idx="95">
                  <c:v>13733.33333333334</c:v>
                </c:pt>
                <c:pt idx="96">
                  <c:v>16166.66666666667</c:v>
                </c:pt>
                <c:pt idx="97">
                  <c:v>18600.0</c:v>
                </c:pt>
                <c:pt idx="98">
                  <c:v>21033.33333333334</c:v>
                </c:pt>
                <c:pt idx="99">
                  <c:v>22250.0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26.09499999999994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0.909090909090909</c:v>
                </c:pt>
                <c:pt idx="2">
                  <c:v>1.818181818181818</c:v>
                </c:pt>
                <c:pt idx="3">
                  <c:v>2.727272727272727</c:v>
                </c:pt>
                <c:pt idx="4">
                  <c:v>3.636363636363636</c:v>
                </c:pt>
                <c:pt idx="5">
                  <c:v>4.545454545454545</c:v>
                </c:pt>
                <c:pt idx="6">
                  <c:v>5.454545454545454</c:v>
                </c:pt>
                <c:pt idx="7">
                  <c:v>6.363636363636363</c:v>
                </c:pt>
                <c:pt idx="8">
                  <c:v>7.272727272727272</c:v>
                </c:pt>
                <c:pt idx="9">
                  <c:v>8.181818181818182</c:v>
                </c:pt>
                <c:pt idx="10">
                  <c:v>9.09090909090909</c:v>
                </c:pt>
                <c:pt idx="11">
                  <c:v>10.0</c:v>
                </c:pt>
                <c:pt idx="12">
                  <c:v>10.90909090909091</c:v>
                </c:pt>
                <c:pt idx="13">
                  <c:v>11.81818181818182</c:v>
                </c:pt>
                <c:pt idx="14">
                  <c:v>12.72727272727273</c:v>
                </c:pt>
                <c:pt idx="15">
                  <c:v>13.63636363636364</c:v>
                </c:pt>
                <c:pt idx="16">
                  <c:v>14.54545454545454</c:v>
                </c:pt>
                <c:pt idx="17">
                  <c:v>15.45454545454545</c:v>
                </c:pt>
                <c:pt idx="18">
                  <c:v>16.36363636363636</c:v>
                </c:pt>
                <c:pt idx="19">
                  <c:v>17.27272727272727</c:v>
                </c:pt>
                <c:pt idx="20">
                  <c:v>18.18181818181818</c:v>
                </c:pt>
                <c:pt idx="21">
                  <c:v>19.09090909090909</c:v>
                </c:pt>
                <c:pt idx="22">
                  <c:v>20.0</c:v>
                </c:pt>
                <c:pt idx="23">
                  <c:v>20.90909090909091</c:v>
                </c:pt>
                <c:pt idx="24">
                  <c:v>21.81818181818182</c:v>
                </c:pt>
                <c:pt idx="25">
                  <c:v>22.72727272727273</c:v>
                </c:pt>
                <c:pt idx="26">
                  <c:v>23.63636363636364</c:v>
                </c:pt>
                <c:pt idx="27">
                  <c:v>24.54545454545454</c:v>
                </c:pt>
                <c:pt idx="28">
                  <c:v>25.45454545454545</c:v>
                </c:pt>
                <c:pt idx="29">
                  <c:v>26.36363636363636</c:v>
                </c:pt>
                <c:pt idx="30">
                  <c:v>27.27272727272727</c:v>
                </c:pt>
                <c:pt idx="31">
                  <c:v>28.18181818181818</c:v>
                </c:pt>
                <c:pt idx="32">
                  <c:v>29.09090909090909</c:v>
                </c:pt>
                <c:pt idx="33">
                  <c:v>30.0</c:v>
                </c:pt>
                <c:pt idx="34">
                  <c:v>30.90909090909091</c:v>
                </c:pt>
                <c:pt idx="35">
                  <c:v>31.81818181818182</c:v>
                </c:pt>
                <c:pt idx="36">
                  <c:v>32.72727272727272</c:v>
                </c:pt>
                <c:pt idx="37">
                  <c:v>33.63636363636363</c:v>
                </c:pt>
                <c:pt idx="38">
                  <c:v>34.54545454545455</c:v>
                </c:pt>
                <c:pt idx="39">
                  <c:v>35.45454545454545</c:v>
                </c:pt>
                <c:pt idx="40">
                  <c:v>36.36363636363636</c:v>
                </c:pt>
                <c:pt idx="41">
                  <c:v>37.27272727272727</c:v>
                </c:pt>
                <c:pt idx="42">
                  <c:v>38.18181818181818</c:v>
                </c:pt>
                <c:pt idx="43">
                  <c:v>39.09090909090908</c:v>
                </c:pt>
                <c:pt idx="44">
                  <c:v>40.0</c:v>
                </c:pt>
                <c:pt idx="45">
                  <c:v>47.20976248789657</c:v>
                </c:pt>
                <c:pt idx="46">
                  <c:v>54.41952497579313</c:v>
                </c:pt>
                <c:pt idx="47">
                  <c:v>61.62928746368969</c:v>
                </c:pt>
                <c:pt idx="48">
                  <c:v>68.83904995158626</c:v>
                </c:pt>
                <c:pt idx="49">
                  <c:v>76.04881243948283</c:v>
                </c:pt>
                <c:pt idx="50">
                  <c:v>83.25857492737938</c:v>
                </c:pt>
                <c:pt idx="51">
                  <c:v>90.46833741527595</c:v>
                </c:pt>
                <c:pt idx="52">
                  <c:v>97.67809990317252</c:v>
                </c:pt>
                <c:pt idx="53">
                  <c:v>104.8878623910691</c:v>
                </c:pt>
                <c:pt idx="54">
                  <c:v>112.0976248789657</c:v>
                </c:pt>
                <c:pt idx="55">
                  <c:v>119.3073873668622</c:v>
                </c:pt>
                <c:pt idx="56">
                  <c:v>126.5171498547588</c:v>
                </c:pt>
                <c:pt idx="57">
                  <c:v>133.7269123426553</c:v>
                </c:pt>
                <c:pt idx="58">
                  <c:v>140.9366748305519</c:v>
                </c:pt>
                <c:pt idx="59">
                  <c:v>148.1464373184485</c:v>
                </c:pt>
                <c:pt idx="60">
                  <c:v>155.356199806345</c:v>
                </c:pt>
                <c:pt idx="61">
                  <c:v>162.5659622942416</c:v>
                </c:pt>
                <c:pt idx="62">
                  <c:v>169.7757247821382</c:v>
                </c:pt>
                <c:pt idx="63">
                  <c:v>176.9854872700347</c:v>
                </c:pt>
                <c:pt idx="64">
                  <c:v>184.1952497579313</c:v>
                </c:pt>
                <c:pt idx="65">
                  <c:v>191.4050122458279</c:v>
                </c:pt>
                <c:pt idx="66">
                  <c:v>198.6147747337244</c:v>
                </c:pt>
                <c:pt idx="67">
                  <c:v>205.824537221621</c:v>
                </c:pt>
                <c:pt idx="68">
                  <c:v>213.0342997095176</c:v>
                </c:pt>
                <c:pt idx="69">
                  <c:v>220.2440621974141</c:v>
                </c:pt>
                <c:pt idx="70">
                  <c:v>227.4538246853107</c:v>
                </c:pt>
                <c:pt idx="71">
                  <c:v>234.6635871732073</c:v>
                </c:pt>
                <c:pt idx="72">
                  <c:v>241.8733496611038</c:v>
                </c:pt>
                <c:pt idx="73">
                  <c:v>249.0831121490004</c:v>
                </c:pt>
                <c:pt idx="74">
                  <c:v>256.292874636897</c:v>
                </c:pt>
                <c:pt idx="75">
                  <c:v>263.5026371247935</c:v>
                </c:pt>
                <c:pt idx="76">
                  <c:v>270.7123996126901</c:v>
                </c:pt>
                <c:pt idx="77">
                  <c:v>277.9221621005867</c:v>
                </c:pt>
                <c:pt idx="78">
                  <c:v>285.1319245884832</c:v>
                </c:pt>
                <c:pt idx="79">
                  <c:v>292.3416870763798</c:v>
                </c:pt>
                <c:pt idx="80">
                  <c:v>299.5514495642764</c:v>
                </c:pt>
                <c:pt idx="81">
                  <c:v>306.7612120521729</c:v>
                </c:pt>
                <c:pt idx="82">
                  <c:v>313.9709745400695</c:v>
                </c:pt>
                <c:pt idx="83">
                  <c:v>321.1807370279661</c:v>
                </c:pt>
                <c:pt idx="84">
                  <c:v>328.3904995158626</c:v>
                </c:pt>
                <c:pt idx="85">
                  <c:v>335.6002620037591</c:v>
                </c:pt>
                <c:pt idx="86">
                  <c:v>342.8100244916557</c:v>
                </c:pt>
                <c:pt idx="87">
                  <c:v>350.0197869795523</c:v>
                </c:pt>
                <c:pt idx="88">
                  <c:v>357.2295494674489</c:v>
                </c:pt>
                <c:pt idx="89">
                  <c:v>364.4393119553454</c:v>
                </c:pt>
                <c:pt idx="90">
                  <c:v>371.649074443242</c:v>
                </c:pt>
                <c:pt idx="91">
                  <c:v>378.8588369311386</c:v>
                </c:pt>
                <c:pt idx="92">
                  <c:v>386.0685994190351</c:v>
                </c:pt>
                <c:pt idx="93">
                  <c:v>357.2006906077348</c:v>
                </c:pt>
                <c:pt idx="94">
                  <c:v>292.2551104972376</c:v>
                </c:pt>
                <c:pt idx="95">
                  <c:v>227.3095303867403</c:v>
                </c:pt>
                <c:pt idx="96">
                  <c:v>162.3639502762431</c:v>
                </c:pt>
                <c:pt idx="97">
                  <c:v>97.4183701657459</c:v>
                </c:pt>
                <c:pt idx="98">
                  <c:v>32.47279005524865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5000.000000000001</c:v>
                </c:pt>
                <c:pt idx="94">
                  <c:v>15000.0</c:v>
                </c:pt>
                <c:pt idx="95">
                  <c:v>25000.0</c:v>
                </c:pt>
                <c:pt idx="96">
                  <c:v>35000.00000000001</c:v>
                </c:pt>
                <c:pt idx="97">
                  <c:v>45000.00000000001</c:v>
                </c:pt>
                <c:pt idx="98">
                  <c:v>55000.00000000001</c:v>
                </c:pt>
                <c:pt idx="99">
                  <c:v>61335.85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2400.0</c:v>
                </c:pt>
                <c:pt idx="94">
                  <c:v>7200.0</c:v>
                </c:pt>
                <c:pt idx="95">
                  <c:v>12000.0</c:v>
                </c:pt>
                <c:pt idx="96">
                  <c:v>16800.0</c:v>
                </c:pt>
                <c:pt idx="97">
                  <c:v>21600.0</c:v>
                </c:pt>
                <c:pt idx="98">
                  <c:v>26400.0</c:v>
                </c:pt>
                <c:pt idx="99">
                  <c:v>29214.765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600.0</c:v>
                </c:pt>
                <c:pt idx="94">
                  <c:v>1800.0</c:v>
                </c:pt>
                <c:pt idx="95">
                  <c:v>3000.0</c:v>
                </c:pt>
                <c:pt idx="96">
                  <c:v>4200.0</c:v>
                </c:pt>
                <c:pt idx="97">
                  <c:v>5400.0</c:v>
                </c:pt>
                <c:pt idx="98">
                  <c:v>6600.0</c:v>
                </c:pt>
                <c:pt idx="99">
                  <c:v>10301.75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0.0</c:v>
                </c:pt>
                <c:pt idx="1">
                  <c:v>19.95409483663808</c:v>
                </c:pt>
                <c:pt idx="2">
                  <c:v>39.90818967327615</c:v>
                </c:pt>
                <c:pt idx="3">
                  <c:v>59.86228450991423</c:v>
                </c:pt>
                <c:pt idx="4">
                  <c:v>79.81637934655231</c:v>
                </c:pt>
                <c:pt idx="5">
                  <c:v>99.77047418319039</c:v>
                </c:pt>
                <c:pt idx="6">
                  <c:v>119.7245690198285</c:v>
                </c:pt>
                <c:pt idx="7">
                  <c:v>139.6786638564665</c:v>
                </c:pt>
                <c:pt idx="8">
                  <c:v>159.6327586931046</c:v>
                </c:pt>
                <c:pt idx="9">
                  <c:v>179.5868535297427</c:v>
                </c:pt>
                <c:pt idx="10">
                  <c:v>199.5409483663808</c:v>
                </c:pt>
                <c:pt idx="11">
                  <c:v>219.4950432030188</c:v>
                </c:pt>
                <c:pt idx="12">
                  <c:v>239.4491380396569</c:v>
                </c:pt>
                <c:pt idx="13">
                  <c:v>259.403232876295</c:v>
                </c:pt>
                <c:pt idx="14">
                  <c:v>279.3573277129331</c:v>
                </c:pt>
                <c:pt idx="15">
                  <c:v>299.3114225495711</c:v>
                </c:pt>
                <c:pt idx="16">
                  <c:v>319.2655173862092</c:v>
                </c:pt>
                <c:pt idx="17">
                  <c:v>339.2196122228473</c:v>
                </c:pt>
                <c:pt idx="18">
                  <c:v>359.1737070594854</c:v>
                </c:pt>
                <c:pt idx="19">
                  <c:v>379.1278018961234</c:v>
                </c:pt>
                <c:pt idx="20">
                  <c:v>399.0818967327615</c:v>
                </c:pt>
                <c:pt idx="21">
                  <c:v>419.0359915693996</c:v>
                </c:pt>
                <c:pt idx="22">
                  <c:v>438.9900864060377</c:v>
                </c:pt>
                <c:pt idx="23">
                  <c:v>458.9441812426758</c:v>
                </c:pt>
                <c:pt idx="24">
                  <c:v>478.8982760793139</c:v>
                </c:pt>
                <c:pt idx="25">
                  <c:v>498.852370915952</c:v>
                </c:pt>
                <c:pt idx="26">
                  <c:v>518.80646575259</c:v>
                </c:pt>
                <c:pt idx="27">
                  <c:v>538.7605605892281</c:v>
                </c:pt>
                <c:pt idx="28">
                  <c:v>558.7146554258661</c:v>
                </c:pt>
                <c:pt idx="29">
                  <c:v>578.6687502625042</c:v>
                </c:pt>
                <c:pt idx="30">
                  <c:v>598.6228450991422</c:v>
                </c:pt>
                <c:pt idx="31">
                  <c:v>618.5769399357803</c:v>
                </c:pt>
                <c:pt idx="32">
                  <c:v>638.5310347724185</c:v>
                </c:pt>
                <c:pt idx="33">
                  <c:v>658.4851296090566</c:v>
                </c:pt>
                <c:pt idx="34">
                  <c:v>678.4392244456947</c:v>
                </c:pt>
                <c:pt idx="35">
                  <c:v>698.3933192823327</c:v>
                </c:pt>
                <c:pt idx="36">
                  <c:v>718.3474141189708</c:v>
                </c:pt>
                <c:pt idx="37">
                  <c:v>738.3015089556088</c:v>
                </c:pt>
                <c:pt idx="38">
                  <c:v>758.2556037922469</c:v>
                </c:pt>
                <c:pt idx="39">
                  <c:v>778.209698628885</c:v>
                </c:pt>
                <c:pt idx="40">
                  <c:v>798.1637934655231</c:v>
                </c:pt>
                <c:pt idx="41">
                  <c:v>818.1178883021611</c:v>
                </c:pt>
                <c:pt idx="42">
                  <c:v>838.0719831387992</c:v>
                </c:pt>
                <c:pt idx="43">
                  <c:v>858.0260779754373</c:v>
                </c:pt>
                <c:pt idx="44">
                  <c:v>877.9801728120753</c:v>
                </c:pt>
                <c:pt idx="45">
                  <c:v>877.9801728120754</c:v>
                </c:pt>
                <c:pt idx="46">
                  <c:v>877.9801728120754</c:v>
                </c:pt>
                <c:pt idx="47">
                  <c:v>877.9801728120754</c:v>
                </c:pt>
                <c:pt idx="48">
                  <c:v>877.9801728120754</c:v>
                </c:pt>
                <c:pt idx="49">
                  <c:v>877.9801728120754</c:v>
                </c:pt>
                <c:pt idx="50">
                  <c:v>877.9801728120754</c:v>
                </c:pt>
                <c:pt idx="51">
                  <c:v>877.9801728120754</c:v>
                </c:pt>
                <c:pt idx="52">
                  <c:v>877.9801728120754</c:v>
                </c:pt>
                <c:pt idx="53">
                  <c:v>877.9801728120754</c:v>
                </c:pt>
                <c:pt idx="54">
                  <c:v>877.9801728120754</c:v>
                </c:pt>
                <c:pt idx="55">
                  <c:v>877.9801728120754</c:v>
                </c:pt>
                <c:pt idx="56">
                  <c:v>877.9801728120754</c:v>
                </c:pt>
                <c:pt idx="57">
                  <c:v>877.9801728120754</c:v>
                </c:pt>
                <c:pt idx="58">
                  <c:v>877.9801728120754</c:v>
                </c:pt>
                <c:pt idx="59">
                  <c:v>877.9801728120754</c:v>
                </c:pt>
                <c:pt idx="60">
                  <c:v>877.9801728120754</c:v>
                </c:pt>
                <c:pt idx="61">
                  <c:v>877.9801728120754</c:v>
                </c:pt>
                <c:pt idx="62">
                  <c:v>877.9801728120754</c:v>
                </c:pt>
                <c:pt idx="63">
                  <c:v>877.9801728120754</c:v>
                </c:pt>
                <c:pt idx="64">
                  <c:v>877.9801728120754</c:v>
                </c:pt>
                <c:pt idx="65">
                  <c:v>877.9801728120754</c:v>
                </c:pt>
                <c:pt idx="66">
                  <c:v>877.9801728120754</c:v>
                </c:pt>
                <c:pt idx="67">
                  <c:v>877.9801728120754</c:v>
                </c:pt>
                <c:pt idx="68">
                  <c:v>877.9801728120754</c:v>
                </c:pt>
                <c:pt idx="69">
                  <c:v>877.9801728120754</c:v>
                </c:pt>
                <c:pt idx="70">
                  <c:v>877.9801728120754</c:v>
                </c:pt>
                <c:pt idx="71">
                  <c:v>877.9801728120754</c:v>
                </c:pt>
                <c:pt idx="72">
                  <c:v>877.9801728120754</c:v>
                </c:pt>
                <c:pt idx="73">
                  <c:v>877.9801728120754</c:v>
                </c:pt>
                <c:pt idx="74">
                  <c:v>877.9801728120754</c:v>
                </c:pt>
                <c:pt idx="75">
                  <c:v>877.9801728120754</c:v>
                </c:pt>
                <c:pt idx="76">
                  <c:v>877.9801728120754</c:v>
                </c:pt>
                <c:pt idx="77">
                  <c:v>877.9801728120754</c:v>
                </c:pt>
                <c:pt idx="78">
                  <c:v>877.9801728120754</c:v>
                </c:pt>
                <c:pt idx="79">
                  <c:v>877.9801728120754</c:v>
                </c:pt>
                <c:pt idx="80">
                  <c:v>877.9801728120754</c:v>
                </c:pt>
                <c:pt idx="81">
                  <c:v>877.9801728120754</c:v>
                </c:pt>
                <c:pt idx="82">
                  <c:v>877.9801728120754</c:v>
                </c:pt>
                <c:pt idx="83">
                  <c:v>877.9801728120754</c:v>
                </c:pt>
                <c:pt idx="84">
                  <c:v>877.9801728120754</c:v>
                </c:pt>
                <c:pt idx="85">
                  <c:v>877.9801728120754</c:v>
                </c:pt>
                <c:pt idx="86">
                  <c:v>877.9801728120754</c:v>
                </c:pt>
                <c:pt idx="87">
                  <c:v>877.9801728120754</c:v>
                </c:pt>
                <c:pt idx="88">
                  <c:v>877.9801728120754</c:v>
                </c:pt>
                <c:pt idx="89">
                  <c:v>877.9801728120754</c:v>
                </c:pt>
                <c:pt idx="90">
                  <c:v>877.9801728120754</c:v>
                </c:pt>
                <c:pt idx="91">
                  <c:v>877.9801728120754</c:v>
                </c:pt>
                <c:pt idx="92">
                  <c:v>877.9801728120754</c:v>
                </c:pt>
                <c:pt idx="93">
                  <c:v>804.8151584110692</c:v>
                </c:pt>
                <c:pt idx="94">
                  <c:v>658.4851296090566</c:v>
                </c:pt>
                <c:pt idx="95">
                  <c:v>512.1551008070441</c:v>
                </c:pt>
                <c:pt idx="96">
                  <c:v>365.8250720050314</c:v>
                </c:pt>
                <c:pt idx="97">
                  <c:v>219.4950432030189</c:v>
                </c:pt>
                <c:pt idx="98">
                  <c:v>73.16501440100626</c:v>
                </c:pt>
                <c:pt idx="99">
                  <c:v>7.365000000000002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459.5454545454546</c:v>
                </c:pt>
                <c:pt idx="2">
                  <c:v>919.0909090909091</c:v>
                </c:pt>
                <c:pt idx="3">
                  <c:v>1378.636363636364</c:v>
                </c:pt>
                <c:pt idx="4">
                  <c:v>1838.181818181818</c:v>
                </c:pt>
                <c:pt idx="5">
                  <c:v>2297.727272727273</c:v>
                </c:pt>
                <c:pt idx="6">
                  <c:v>2757.272727272727</c:v>
                </c:pt>
                <c:pt idx="7">
                  <c:v>3216.818181818182</c:v>
                </c:pt>
                <c:pt idx="8">
                  <c:v>3676.363636363636</c:v>
                </c:pt>
                <c:pt idx="9">
                  <c:v>4135.909090909091</c:v>
                </c:pt>
                <c:pt idx="10">
                  <c:v>4595.454545454546</c:v>
                </c:pt>
                <c:pt idx="11">
                  <c:v>5055.0</c:v>
                </c:pt>
                <c:pt idx="12">
                  <c:v>5514.545454545455</c:v>
                </c:pt>
                <c:pt idx="13">
                  <c:v>5974.09090909091</c:v>
                </c:pt>
                <c:pt idx="14">
                  <c:v>6433.636363636364</c:v>
                </c:pt>
                <c:pt idx="15">
                  <c:v>6893.181818181818</c:v>
                </c:pt>
                <c:pt idx="16">
                  <c:v>7352.727272727273</c:v>
                </c:pt>
                <c:pt idx="17">
                  <c:v>7812.272727272728</c:v>
                </c:pt>
                <c:pt idx="18">
                  <c:v>8271.818181818181</c:v>
                </c:pt>
                <c:pt idx="19">
                  <c:v>8731.363636363636</c:v>
                </c:pt>
                <c:pt idx="20">
                  <c:v>9190.909090909092</c:v>
                </c:pt>
                <c:pt idx="21">
                  <c:v>9650.454545454545</c:v>
                </c:pt>
                <c:pt idx="22">
                  <c:v>10110.0</c:v>
                </c:pt>
                <c:pt idx="23">
                  <c:v>10569.54545454545</c:v>
                </c:pt>
                <c:pt idx="24">
                  <c:v>11029.09090909091</c:v>
                </c:pt>
                <c:pt idx="25">
                  <c:v>11488.63636363636</c:v>
                </c:pt>
                <c:pt idx="26">
                  <c:v>11948.18181818182</c:v>
                </c:pt>
                <c:pt idx="27">
                  <c:v>12407.72727272727</c:v>
                </c:pt>
                <c:pt idx="28">
                  <c:v>12867.27272727273</c:v>
                </c:pt>
                <c:pt idx="29">
                  <c:v>13326.81818181818</c:v>
                </c:pt>
                <c:pt idx="30">
                  <c:v>13786.36363636364</c:v>
                </c:pt>
                <c:pt idx="31">
                  <c:v>14245.90909090909</c:v>
                </c:pt>
                <c:pt idx="32">
                  <c:v>14705.45454545455</c:v>
                </c:pt>
                <c:pt idx="33">
                  <c:v>15165.0</c:v>
                </c:pt>
                <c:pt idx="34">
                  <c:v>15624.54545454546</c:v>
                </c:pt>
                <c:pt idx="35">
                  <c:v>16084.09090909091</c:v>
                </c:pt>
                <c:pt idx="36">
                  <c:v>16543.63636363636</c:v>
                </c:pt>
                <c:pt idx="37">
                  <c:v>17003.18181818182</c:v>
                </c:pt>
                <c:pt idx="38">
                  <c:v>17462.72727272727</c:v>
                </c:pt>
                <c:pt idx="39">
                  <c:v>17922.27272727273</c:v>
                </c:pt>
                <c:pt idx="40">
                  <c:v>18381.81818181818</c:v>
                </c:pt>
                <c:pt idx="41">
                  <c:v>18841.36363636364</c:v>
                </c:pt>
                <c:pt idx="42">
                  <c:v>19300.9090909091</c:v>
                </c:pt>
                <c:pt idx="43">
                  <c:v>19760.45454545455</c:v>
                </c:pt>
                <c:pt idx="44">
                  <c:v>20220.0</c:v>
                </c:pt>
                <c:pt idx="45">
                  <c:v>20220.0</c:v>
                </c:pt>
                <c:pt idx="46">
                  <c:v>20220.0</c:v>
                </c:pt>
                <c:pt idx="47">
                  <c:v>20220.0</c:v>
                </c:pt>
                <c:pt idx="48">
                  <c:v>20220.0</c:v>
                </c:pt>
                <c:pt idx="49">
                  <c:v>20220.0</c:v>
                </c:pt>
                <c:pt idx="50">
                  <c:v>20220.0</c:v>
                </c:pt>
                <c:pt idx="51">
                  <c:v>20220.0</c:v>
                </c:pt>
                <c:pt idx="52">
                  <c:v>20220.0</c:v>
                </c:pt>
                <c:pt idx="53">
                  <c:v>20220.0</c:v>
                </c:pt>
                <c:pt idx="54">
                  <c:v>20220.0</c:v>
                </c:pt>
                <c:pt idx="55">
                  <c:v>20220.0</c:v>
                </c:pt>
                <c:pt idx="56">
                  <c:v>20220.0</c:v>
                </c:pt>
                <c:pt idx="57">
                  <c:v>20220.0</c:v>
                </c:pt>
                <c:pt idx="58">
                  <c:v>20220.0</c:v>
                </c:pt>
                <c:pt idx="59">
                  <c:v>20220.0</c:v>
                </c:pt>
                <c:pt idx="60">
                  <c:v>20220.0</c:v>
                </c:pt>
                <c:pt idx="61">
                  <c:v>20220.0</c:v>
                </c:pt>
                <c:pt idx="62">
                  <c:v>20220.0</c:v>
                </c:pt>
                <c:pt idx="63">
                  <c:v>20220.0</c:v>
                </c:pt>
                <c:pt idx="64">
                  <c:v>20220.0</c:v>
                </c:pt>
                <c:pt idx="65">
                  <c:v>20220.0</c:v>
                </c:pt>
                <c:pt idx="66">
                  <c:v>20220.0</c:v>
                </c:pt>
                <c:pt idx="67">
                  <c:v>20220.0</c:v>
                </c:pt>
                <c:pt idx="68">
                  <c:v>20220.0</c:v>
                </c:pt>
                <c:pt idx="69">
                  <c:v>20220.0</c:v>
                </c:pt>
                <c:pt idx="70">
                  <c:v>20220.0</c:v>
                </c:pt>
                <c:pt idx="71">
                  <c:v>20220.0</c:v>
                </c:pt>
                <c:pt idx="72">
                  <c:v>20220.0</c:v>
                </c:pt>
                <c:pt idx="73">
                  <c:v>20220.0</c:v>
                </c:pt>
                <c:pt idx="74">
                  <c:v>20220.0</c:v>
                </c:pt>
                <c:pt idx="75">
                  <c:v>20220.0</c:v>
                </c:pt>
                <c:pt idx="76">
                  <c:v>20220.0</c:v>
                </c:pt>
                <c:pt idx="77">
                  <c:v>20220.0</c:v>
                </c:pt>
                <c:pt idx="78">
                  <c:v>20220.0</c:v>
                </c:pt>
                <c:pt idx="79">
                  <c:v>20220.0</c:v>
                </c:pt>
                <c:pt idx="80">
                  <c:v>20220.0</c:v>
                </c:pt>
                <c:pt idx="81">
                  <c:v>20220.0</c:v>
                </c:pt>
                <c:pt idx="82">
                  <c:v>20220.0</c:v>
                </c:pt>
                <c:pt idx="83">
                  <c:v>20220.0</c:v>
                </c:pt>
                <c:pt idx="84">
                  <c:v>20220.0</c:v>
                </c:pt>
                <c:pt idx="85">
                  <c:v>20220.0</c:v>
                </c:pt>
                <c:pt idx="86">
                  <c:v>20220.0</c:v>
                </c:pt>
                <c:pt idx="87">
                  <c:v>20220.0</c:v>
                </c:pt>
                <c:pt idx="88">
                  <c:v>20220.0</c:v>
                </c:pt>
                <c:pt idx="89">
                  <c:v>20220.0</c:v>
                </c:pt>
                <c:pt idx="90">
                  <c:v>20220.0</c:v>
                </c:pt>
                <c:pt idx="91">
                  <c:v>20220.0</c:v>
                </c:pt>
                <c:pt idx="92">
                  <c:v>20220.0</c:v>
                </c:pt>
                <c:pt idx="93">
                  <c:v>19170.0</c:v>
                </c:pt>
                <c:pt idx="94">
                  <c:v>17070.0</c:v>
                </c:pt>
                <c:pt idx="95">
                  <c:v>14970.0</c:v>
                </c:pt>
                <c:pt idx="96">
                  <c:v>12870.0</c:v>
                </c:pt>
                <c:pt idx="97">
                  <c:v>10770.0</c:v>
                </c:pt>
                <c:pt idx="98">
                  <c:v>8670.0</c:v>
                </c:pt>
                <c:pt idx="99">
                  <c:v>7056.085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148.165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070360"/>
        <c:axId val="182106240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18484.10532537579</c:v>
                </c:pt>
                <c:pt idx="1">
                  <c:v>18484.10532537579</c:v>
                </c:pt>
                <c:pt idx="2">
                  <c:v>18484.10532537579</c:v>
                </c:pt>
                <c:pt idx="3">
                  <c:v>18484.10532537579</c:v>
                </c:pt>
                <c:pt idx="4">
                  <c:v>18484.10532537579</c:v>
                </c:pt>
                <c:pt idx="5">
                  <c:v>18484.10532537579</c:v>
                </c:pt>
                <c:pt idx="6">
                  <c:v>18484.10532537579</c:v>
                </c:pt>
                <c:pt idx="7">
                  <c:v>18484.10532537579</c:v>
                </c:pt>
                <c:pt idx="8">
                  <c:v>18484.10532537579</c:v>
                </c:pt>
                <c:pt idx="9">
                  <c:v>18484.10532537579</c:v>
                </c:pt>
                <c:pt idx="10">
                  <c:v>18484.10532537579</c:v>
                </c:pt>
                <c:pt idx="11">
                  <c:v>18484.10532537579</c:v>
                </c:pt>
                <c:pt idx="12">
                  <c:v>18484.10532537579</c:v>
                </c:pt>
                <c:pt idx="13">
                  <c:v>18484.10532537579</c:v>
                </c:pt>
                <c:pt idx="14">
                  <c:v>18484.10532537579</c:v>
                </c:pt>
                <c:pt idx="15">
                  <c:v>18484.10532537579</c:v>
                </c:pt>
                <c:pt idx="16">
                  <c:v>18484.10532537579</c:v>
                </c:pt>
                <c:pt idx="17">
                  <c:v>18484.10532537579</c:v>
                </c:pt>
                <c:pt idx="18">
                  <c:v>18484.10532537579</c:v>
                </c:pt>
                <c:pt idx="19">
                  <c:v>18484.10532537579</c:v>
                </c:pt>
                <c:pt idx="20">
                  <c:v>18484.10532537579</c:v>
                </c:pt>
                <c:pt idx="21">
                  <c:v>18484.10532537579</c:v>
                </c:pt>
                <c:pt idx="22">
                  <c:v>18484.10532537579</c:v>
                </c:pt>
                <c:pt idx="23">
                  <c:v>18484.10532537579</c:v>
                </c:pt>
                <c:pt idx="24">
                  <c:v>18484.10532537579</c:v>
                </c:pt>
                <c:pt idx="25">
                  <c:v>18484.10532537579</c:v>
                </c:pt>
                <c:pt idx="26">
                  <c:v>18484.10532537579</c:v>
                </c:pt>
                <c:pt idx="27">
                  <c:v>18484.10532537579</c:v>
                </c:pt>
                <c:pt idx="28">
                  <c:v>18484.10532537579</c:v>
                </c:pt>
                <c:pt idx="29">
                  <c:v>18484.10532537579</c:v>
                </c:pt>
                <c:pt idx="30">
                  <c:v>18484.10532537579</c:v>
                </c:pt>
                <c:pt idx="31">
                  <c:v>18484.10532537579</c:v>
                </c:pt>
                <c:pt idx="32">
                  <c:v>18484.10532537579</c:v>
                </c:pt>
                <c:pt idx="33">
                  <c:v>18484.10532537579</c:v>
                </c:pt>
                <c:pt idx="34">
                  <c:v>18484.10532537579</c:v>
                </c:pt>
                <c:pt idx="35">
                  <c:v>18484.10532537579</c:v>
                </c:pt>
                <c:pt idx="36">
                  <c:v>18484.10532537579</c:v>
                </c:pt>
                <c:pt idx="37">
                  <c:v>18484.10532537579</c:v>
                </c:pt>
                <c:pt idx="38">
                  <c:v>18484.10532537579</c:v>
                </c:pt>
                <c:pt idx="39">
                  <c:v>18484.10532537579</c:v>
                </c:pt>
                <c:pt idx="40">
                  <c:v>18484.10532537579</c:v>
                </c:pt>
                <c:pt idx="41">
                  <c:v>18484.10532537579</c:v>
                </c:pt>
                <c:pt idx="42">
                  <c:v>18484.10532537579</c:v>
                </c:pt>
                <c:pt idx="43">
                  <c:v>18484.10532537579</c:v>
                </c:pt>
                <c:pt idx="44">
                  <c:v>18484.10532537579</c:v>
                </c:pt>
                <c:pt idx="45">
                  <c:v>18484.10532537579</c:v>
                </c:pt>
                <c:pt idx="46">
                  <c:v>18484.10532537579</c:v>
                </c:pt>
                <c:pt idx="47">
                  <c:v>18484.10532537579</c:v>
                </c:pt>
                <c:pt idx="48">
                  <c:v>18484.10532537579</c:v>
                </c:pt>
                <c:pt idx="49">
                  <c:v>18484.10532537579</c:v>
                </c:pt>
                <c:pt idx="50">
                  <c:v>18484.10532537579</c:v>
                </c:pt>
                <c:pt idx="51">
                  <c:v>18484.10532537579</c:v>
                </c:pt>
                <c:pt idx="52">
                  <c:v>18484.10532537579</c:v>
                </c:pt>
                <c:pt idx="53">
                  <c:v>18484.10532537579</c:v>
                </c:pt>
                <c:pt idx="54">
                  <c:v>18484.10532537579</c:v>
                </c:pt>
                <c:pt idx="55">
                  <c:v>18484.10532537579</c:v>
                </c:pt>
                <c:pt idx="56">
                  <c:v>18484.10532537579</c:v>
                </c:pt>
                <c:pt idx="57">
                  <c:v>18484.10532537579</c:v>
                </c:pt>
                <c:pt idx="58">
                  <c:v>18484.10532537579</c:v>
                </c:pt>
                <c:pt idx="59">
                  <c:v>18484.10532537579</c:v>
                </c:pt>
                <c:pt idx="60">
                  <c:v>18484.10532537579</c:v>
                </c:pt>
                <c:pt idx="61">
                  <c:v>18484.10532537579</c:v>
                </c:pt>
                <c:pt idx="62">
                  <c:v>18484.10532537579</c:v>
                </c:pt>
                <c:pt idx="63">
                  <c:v>18484.10532537579</c:v>
                </c:pt>
                <c:pt idx="64">
                  <c:v>18484.10532537579</c:v>
                </c:pt>
                <c:pt idx="65">
                  <c:v>18484.10532537579</c:v>
                </c:pt>
                <c:pt idx="66">
                  <c:v>18484.10532537579</c:v>
                </c:pt>
                <c:pt idx="67">
                  <c:v>18484.10532537579</c:v>
                </c:pt>
                <c:pt idx="68">
                  <c:v>18484.10532537579</c:v>
                </c:pt>
                <c:pt idx="69">
                  <c:v>18484.10532537579</c:v>
                </c:pt>
                <c:pt idx="70">
                  <c:v>18484.10532537579</c:v>
                </c:pt>
                <c:pt idx="71">
                  <c:v>18484.10532537579</c:v>
                </c:pt>
                <c:pt idx="72">
                  <c:v>18484.10532537579</c:v>
                </c:pt>
                <c:pt idx="73">
                  <c:v>18484.10532537579</c:v>
                </c:pt>
                <c:pt idx="74">
                  <c:v>18484.10532537579</c:v>
                </c:pt>
                <c:pt idx="75">
                  <c:v>18484.10532537579</c:v>
                </c:pt>
                <c:pt idx="76">
                  <c:v>18484.10532537579</c:v>
                </c:pt>
                <c:pt idx="77">
                  <c:v>18484.10532537579</c:v>
                </c:pt>
                <c:pt idx="78">
                  <c:v>18484.10532537579</c:v>
                </c:pt>
                <c:pt idx="79">
                  <c:v>18484.10532537579</c:v>
                </c:pt>
                <c:pt idx="80">
                  <c:v>18484.10532537579</c:v>
                </c:pt>
                <c:pt idx="81">
                  <c:v>18484.10532537579</c:v>
                </c:pt>
                <c:pt idx="82">
                  <c:v>18484.10532537579</c:v>
                </c:pt>
                <c:pt idx="83">
                  <c:v>18484.10532537579</c:v>
                </c:pt>
                <c:pt idx="84">
                  <c:v>18484.10532537579</c:v>
                </c:pt>
                <c:pt idx="85">
                  <c:v>18484.10532537579</c:v>
                </c:pt>
                <c:pt idx="86">
                  <c:v>18484.10532537579</c:v>
                </c:pt>
                <c:pt idx="87">
                  <c:v>18484.10532537579</c:v>
                </c:pt>
                <c:pt idx="88">
                  <c:v>18484.1053253758</c:v>
                </c:pt>
                <c:pt idx="89">
                  <c:v>18484.1053253758</c:v>
                </c:pt>
                <c:pt idx="90">
                  <c:v>18484.1053253758</c:v>
                </c:pt>
                <c:pt idx="91">
                  <c:v>18484.1053253758</c:v>
                </c:pt>
                <c:pt idx="92">
                  <c:v>18484.1053253758</c:v>
                </c:pt>
                <c:pt idx="93">
                  <c:v>18484.1053253758</c:v>
                </c:pt>
                <c:pt idx="94">
                  <c:v>18484.1053253758</c:v>
                </c:pt>
                <c:pt idx="95">
                  <c:v>18484.1053253758</c:v>
                </c:pt>
                <c:pt idx="96">
                  <c:v>18484.1053253758</c:v>
                </c:pt>
                <c:pt idx="97">
                  <c:v>18484.1053253758</c:v>
                </c:pt>
                <c:pt idx="98">
                  <c:v>18484.1053253758</c:v>
                </c:pt>
                <c:pt idx="99">
                  <c:v>18484.1053253758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0.0</c:v>
                </c:pt>
                <c:pt idx="1">
                  <c:v>498.7828578159511</c:v>
                </c:pt>
                <c:pt idx="2">
                  <c:v>997.5657156319023</c:v>
                </c:pt>
                <c:pt idx="3">
                  <c:v>1496.348573447854</c:v>
                </c:pt>
                <c:pt idx="4">
                  <c:v>1995.131431263805</c:v>
                </c:pt>
                <c:pt idx="5">
                  <c:v>2493.914289079756</c:v>
                </c:pt>
                <c:pt idx="6">
                  <c:v>2992.697146895707</c:v>
                </c:pt>
                <c:pt idx="7">
                  <c:v>3491.480004711658</c:v>
                </c:pt>
                <c:pt idx="8">
                  <c:v>3990.262862527609</c:v>
                </c:pt>
                <c:pt idx="9">
                  <c:v>4489.045720343561</c:v>
                </c:pt>
                <c:pt idx="10">
                  <c:v>4987.828578159512</c:v>
                </c:pt>
                <c:pt idx="11">
                  <c:v>5486.611435975462</c:v>
                </c:pt>
                <c:pt idx="12">
                  <c:v>5985.394293791414</c:v>
                </c:pt>
                <c:pt idx="13">
                  <c:v>6484.177151607365</c:v>
                </c:pt>
                <c:pt idx="14">
                  <c:v>6982.960009423316</c:v>
                </c:pt>
                <c:pt idx="15">
                  <c:v>7481.742867239267</c:v>
                </c:pt>
                <c:pt idx="16">
                  <c:v>7980.525725055218</c:v>
                </c:pt>
                <c:pt idx="17">
                  <c:v>8479.30858287117</c:v>
                </c:pt>
                <c:pt idx="18">
                  <c:v>8978.091440687121</c:v>
                </c:pt>
                <c:pt idx="19">
                  <c:v>9476.874298503071</c:v>
                </c:pt>
                <c:pt idx="20">
                  <c:v>9975.657156319024</c:v>
                </c:pt>
                <c:pt idx="21">
                  <c:v>10474.44001413497</c:v>
                </c:pt>
                <c:pt idx="22">
                  <c:v>10973.22287195093</c:v>
                </c:pt>
                <c:pt idx="23">
                  <c:v>11472.00572976688</c:v>
                </c:pt>
                <c:pt idx="24">
                  <c:v>11970.78858758283</c:v>
                </c:pt>
                <c:pt idx="25">
                  <c:v>12469.57144539878</c:v>
                </c:pt>
                <c:pt idx="26">
                  <c:v>12968.35430321473</c:v>
                </c:pt>
                <c:pt idx="27">
                  <c:v>13467.13716103068</c:v>
                </c:pt>
                <c:pt idx="28">
                  <c:v>13965.92001884663</c:v>
                </c:pt>
                <c:pt idx="29">
                  <c:v>14464.70287666258</c:v>
                </c:pt>
                <c:pt idx="30">
                  <c:v>14963.48573447853</c:v>
                </c:pt>
                <c:pt idx="31">
                  <c:v>15462.26859229449</c:v>
                </c:pt>
                <c:pt idx="32">
                  <c:v>15961.05145011044</c:v>
                </c:pt>
                <c:pt idx="33">
                  <c:v>16459.83430792639</c:v>
                </c:pt>
                <c:pt idx="34">
                  <c:v>16958.61716574234</c:v>
                </c:pt>
                <c:pt idx="35">
                  <c:v>17457.4000235583</c:v>
                </c:pt>
                <c:pt idx="36">
                  <c:v>17956.18288137424</c:v>
                </c:pt>
                <c:pt idx="37">
                  <c:v>18454.9657391902</c:v>
                </c:pt>
                <c:pt idx="38">
                  <c:v>18953.74859700614</c:v>
                </c:pt>
                <c:pt idx="39">
                  <c:v>19452.5314548221</c:v>
                </c:pt>
                <c:pt idx="40">
                  <c:v>19951.31431263805</c:v>
                </c:pt>
                <c:pt idx="41">
                  <c:v>20450.097170454</c:v>
                </c:pt>
                <c:pt idx="42">
                  <c:v>20948.88002826995</c:v>
                </c:pt>
                <c:pt idx="43">
                  <c:v>21447.6628860859</c:v>
                </c:pt>
                <c:pt idx="44">
                  <c:v>21946.44574390185</c:v>
                </c:pt>
                <c:pt idx="45">
                  <c:v>22144.62435417532</c:v>
                </c:pt>
                <c:pt idx="46">
                  <c:v>22342.80296444879</c:v>
                </c:pt>
                <c:pt idx="47">
                  <c:v>22540.98157472226</c:v>
                </c:pt>
                <c:pt idx="48">
                  <c:v>22739.16018499573</c:v>
                </c:pt>
                <c:pt idx="49">
                  <c:v>22937.3387952692</c:v>
                </c:pt>
                <c:pt idx="50">
                  <c:v>23135.51740554268</c:v>
                </c:pt>
                <c:pt idx="51">
                  <c:v>23333.69601581615</c:v>
                </c:pt>
                <c:pt idx="52">
                  <c:v>23531.87462608962</c:v>
                </c:pt>
                <c:pt idx="53">
                  <c:v>23730.05323636308</c:v>
                </c:pt>
                <c:pt idx="54">
                  <c:v>23928.23184663655</c:v>
                </c:pt>
                <c:pt idx="55">
                  <c:v>24126.41045691003</c:v>
                </c:pt>
                <c:pt idx="56">
                  <c:v>24324.5890671835</c:v>
                </c:pt>
                <c:pt idx="57">
                  <c:v>24522.76767745697</c:v>
                </c:pt>
                <c:pt idx="58">
                  <c:v>24720.94628773044</c:v>
                </c:pt>
                <c:pt idx="59">
                  <c:v>24919.12489800391</c:v>
                </c:pt>
                <c:pt idx="60">
                  <c:v>25117.30350827738</c:v>
                </c:pt>
                <c:pt idx="61">
                  <c:v>25315.48211855085</c:v>
                </c:pt>
                <c:pt idx="62">
                  <c:v>25513.66072882432</c:v>
                </c:pt>
                <c:pt idx="63">
                  <c:v>25711.83933909779</c:v>
                </c:pt>
                <c:pt idx="64">
                  <c:v>25910.01794937126</c:v>
                </c:pt>
                <c:pt idx="65">
                  <c:v>26108.19655964473</c:v>
                </c:pt>
                <c:pt idx="66">
                  <c:v>26306.3751699182</c:v>
                </c:pt>
                <c:pt idx="67">
                  <c:v>26504.55378019167</c:v>
                </c:pt>
                <c:pt idx="68">
                  <c:v>26702.73239046514</c:v>
                </c:pt>
                <c:pt idx="69">
                  <c:v>26900.91100073861</c:v>
                </c:pt>
                <c:pt idx="70">
                  <c:v>27099.08961101208</c:v>
                </c:pt>
                <c:pt idx="71">
                  <c:v>27297.26822128555</c:v>
                </c:pt>
                <c:pt idx="72">
                  <c:v>27495.44683155902</c:v>
                </c:pt>
                <c:pt idx="73">
                  <c:v>27693.62544183249</c:v>
                </c:pt>
                <c:pt idx="74">
                  <c:v>27891.80405210596</c:v>
                </c:pt>
                <c:pt idx="75">
                  <c:v>28089.98266237944</c:v>
                </c:pt>
                <c:pt idx="76">
                  <c:v>28288.16127265291</c:v>
                </c:pt>
                <c:pt idx="77">
                  <c:v>28486.33988292638</c:v>
                </c:pt>
                <c:pt idx="78">
                  <c:v>28684.51849319984</c:v>
                </c:pt>
                <c:pt idx="79">
                  <c:v>28882.69710347331</c:v>
                </c:pt>
                <c:pt idx="80">
                  <c:v>29080.87571374678</c:v>
                </c:pt>
                <c:pt idx="81">
                  <c:v>29279.05432402026</c:v>
                </c:pt>
                <c:pt idx="82">
                  <c:v>29477.23293429372</c:v>
                </c:pt>
                <c:pt idx="83">
                  <c:v>29675.4115445672</c:v>
                </c:pt>
                <c:pt idx="84">
                  <c:v>29873.59015484067</c:v>
                </c:pt>
                <c:pt idx="85">
                  <c:v>30071.76876511414</c:v>
                </c:pt>
                <c:pt idx="86">
                  <c:v>30269.94737538761</c:v>
                </c:pt>
                <c:pt idx="87">
                  <c:v>30468.12598566108</c:v>
                </c:pt>
                <c:pt idx="88">
                  <c:v>30666.30459593455</c:v>
                </c:pt>
                <c:pt idx="89">
                  <c:v>30864.48320620802</c:v>
                </c:pt>
                <c:pt idx="90">
                  <c:v>31062.66181648149</c:v>
                </c:pt>
                <c:pt idx="91">
                  <c:v>31260.84042675496</c:v>
                </c:pt>
                <c:pt idx="92">
                  <c:v>31459.01903702843</c:v>
                </c:pt>
                <c:pt idx="93">
                  <c:v>39951.06364797689</c:v>
                </c:pt>
                <c:pt idx="94">
                  <c:v>56736.97425960034</c:v>
                </c:pt>
                <c:pt idx="95">
                  <c:v>73522.8848712238</c:v>
                </c:pt>
                <c:pt idx="96">
                  <c:v>90308.79548284724</c:v>
                </c:pt>
                <c:pt idx="97">
                  <c:v>107094.7060944707</c:v>
                </c:pt>
                <c:pt idx="98">
                  <c:v>123880.6167060942</c:v>
                </c:pt>
                <c:pt idx="99">
                  <c:v>137163.4725119059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070360"/>
        <c:axId val="1821062408"/>
      </c:lineChart>
      <c:catAx>
        <c:axId val="1821070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210624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10624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2107036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0.100205557285181</c:v>
                </c:pt>
                <c:pt idx="1">
                  <c:v>0.100205557285181</c:v>
                </c:pt>
                <c:pt idx="2" formatCode="0.0%">
                  <c:v>0.100205557285181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0.118291438356164</c:v>
                </c:pt>
                <c:pt idx="1">
                  <c:v>0.118291438356164</c:v>
                </c:pt>
                <c:pt idx="2" formatCode="0.0%">
                  <c:v>0.112341668893838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0.184117528019925</c:v>
                </c:pt>
                <c:pt idx="1">
                  <c:v>0.184117528019925</c:v>
                </c:pt>
                <c:pt idx="2" formatCode="0.0%">
                  <c:v>0.186895726157292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0.0580033208800332</c:v>
                </c:pt>
                <c:pt idx="1">
                  <c:v>0.0580033208800332</c:v>
                </c:pt>
                <c:pt idx="2" formatCode="0.0%">
                  <c:v>0.0578394206049573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0.23487596513076</c:v>
                </c:pt>
                <c:pt idx="1">
                  <c:v>0.23487596513076</c:v>
                </c:pt>
                <c:pt idx="2" formatCode="0.0%">
                  <c:v>0.246689650585845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0.090777001867995</c:v>
                </c:pt>
                <c:pt idx="1">
                  <c:v>0.090777001867995</c:v>
                </c:pt>
                <c:pt idx="2" formatCode="0.0%">
                  <c:v>0.0953428626023071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0.657383245579078</c:v>
                </c:pt>
                <c:pt idx="1">
                  <c:v>0.657383245579078</c:v>
                </c:pt>
                <c:pt idx="2" formatCode="0.0%">
                  <c:v>0.665965824786849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0.330564283935243</c:v>
                </c:pt>
                <c:pt idx="1">
                  <c:v>0.330564283935243</c:v>
                </c:pt>
                <c:pt idx="2" formatCode="0.0%">
                  <c:v>0.308937630138109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6323240"/>
        <c:axId val="-2026327912"/>
      </c:barChart>
      <c:catAx>
        <c:axId val="-2026323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6327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6327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6323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0.03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-0.03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6497512"/>
        <c:axId val="-2026500328"/>
      </c:barChart>
      <c:catAx>
        <c:axId val="-2026497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6500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6500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6497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0.157721917808219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0.0966192984093681</c:v>
                </c:pt>
                <c:pt idx="1">
                  <c:v>0.021215919523384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0.13359543896521</c:v>
                </c:pt>
                <c:pt idx="1">
                  <c:v>0.0293352376640964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0.163990528645703</c:v>
                </c:pt>
                <c:pt idx="1">
                  <c:v>0.0360094713542972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0.4867471149321</c:v>
                </c:pt>
                <c:pt idx="1">
                  <c:v>0.4867471149321</c:v>
                </c:pt>
                <c:pt idx="2">
                  <c:v>0.4867471149321</c:v>
                </c:pt>
                <c:pt idx="3">
                  <c:v>0.4867471149321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0.307644637478504</c:v>
                </c:pt>
                <c:pt idx="2">
                  <c:v>0.394205266020281</c:v>
                </c:pt>
                <c:pt idx="3">
                  <c:v>0.236483348212062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6598824"/>
        <c:axId val="-2026624056"/>
      </c:barChart>
      <c:catAx>
        <c:axId val="-20265988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6240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6624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598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0.101694453987203</c:v>
                </c:pt>
                <c:pt idx="1">
                  <c:v>0.101694453987203</c:v>
                </c:pt>
                <c:pt idx="2">
                  <c:v>0.101694453987203</c:v>
                </c:pt>
                <c:pt idx="3">
                  <c:v>0.101694453987203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6707176"/>
        <c:axId val="-2026715688"/>
      </c:barChart>
      <c:catAx>
        <c:axId val="-20267071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7156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6715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707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0.0367474688667497</c:v>
                </c:pt>
                <c:pt idx="1">
                  <c:v>0.0367474688667497</c:v>
                </c:pt>
                <c:pt idx="2">
                  <c:v>0.0713333219178082</c:v>
                </c:pt>
                <c:pt idx="3">
                  <c:v>0.0713333219178082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0.222782212037484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0.138804558529057</c:v>
                </c:pt>
                <c:pt idx="1">
                  <c:v>0.138804558529057</c:v>
                </c:pt>
                <c:pt idx="2">
                  <c:v>0.0131238387827525</c:v>
                </c:pt>
                <c:pt idx="3">
                  <c:v>0.00155361857397095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0.120414028855159</c:v>
                </c:pt>
                <c:pt idx="1">
                  <c:v>0.120414028855159</c:v>
                </c:pt>
                <c:pt idx="2">
                  <c:v>0.0113850317210296</c:v>
                </c:pt>
                <c:pt idx="3">
                  <c:v>0.0013477761377476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0.0599207027296557</c:v>
                </c:pt>
                <c:pt idx="1">
                  <c:v>0.0599207027296557</c:v>
                </c:pt>
                <c:pt idx="2">
                  <c:v>0.00566544536221857</c:v>
                </c:pt>
                <c:pt idx="3">
                  <c:v>0.000670683425045415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0.0570637898630137</c:v>
                </c:pt>
                <c:pt idx="3">
                  <c:v>0.0281060457534246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0.197315331333799</c:v>
                </c:pt>
                <c:pt idx="3">
                  <c:v>0.197315331333799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0.505250767699659</c:v>
                </c:pt>
                <c:pt idx="1">
                  <c:v>0.505250767699659</c:v>
                </c:pt>
                <c:pt idx="2">
                  <c:v>0.505250767699659</c:v>
                </c:pt>
                <c:pt idx="3">
                  <c:v>0.505250767699659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-0.167222230198658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6854392"/>
        <c:axId val="-2026851304"/>
      </c:barChart>
      <c:catAx>
        <c:axId val="-20268543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8513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6851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854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0.0681397789539228</c:v>
                </c:pt>
                <c:pt idx="1">
                  <c:v>0.0681397789539228</c:v>
                </c:pt>
                <c:pt idx="2">
                  <c:v>0.132271335616438</c:v>
                </c:pt>
                <c:pt idx="3">
                  <c:v>0.132271335616438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0.449366675575353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0.0146659968368986</c:v>
                </c:pt>
                <c:pt idx="1">
                  <c:v>0.0146659968368986</c:v>
                </c:pt>
                <c:pt idx="2">
                  <c:v>0.0</c:v>
                </c:pt>
                <c:pt idx="3">
                  <c:v>0.718250910955373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0.00453874883648457</c:v>
                </c:pt>
                <c:pt idx="1">
                  <c:v>0.00453874883648457</c:v>
                </c:pt>
                <c:pt idx="2">
                  <c:v>0.0</c:v>
                </c:pt>
                <c:pt idx="3">
                  <c:v>0.22228018474686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0.190685725204614</c:v>
                </c:pt>
                <c:pt idx="3">
                  <c:v>0.190685725204614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0.665965824786849</c:v>
                </c:pt>
                <c:pt idx="1">
                  <c:v>0.665965824786849</c:v>
                </c:pt>
                <c:pt idx="2">
                  <c:v>0.665965824786849</c:v>
                </c:pt>
                <c:pt idx="3">
                  <c:v>0.665965824786849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-0.235612536193747</c:v>
                </c:pt>
                <c:pt idx="3">
                  <c:v>-1.625510307471332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5844360"/>
        <c:axId val="-2016396936"/>
      </c:barChart>
      <c:catAx>
        <c:axId val="-20158443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3969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6396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5844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0.0370187561697927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0.00197433366238894</c:v>
                </c:pt>
                <c:pt idx="1">
                  <c:v>0.00197433366238894</c:v>
                </c:pt>
                <c:pt idx="2">
                  <c:v>0.00197433366238894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0.998025666337611</c:v>
                </c:pt>
                <c:pt idx="1">
                  <c:v>0.998025666337611</c:v>
                </c:pt>
                <c:pt idx="2">
                  <c:v>0.998025666337611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5582488"/>
        <c:axId val="-2015579464"/>
      </c:barChart>
      <c:catAx>
        <c:axId val="-2015582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5579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579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5582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mm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Graphs"/>
      <sheetName val="Methods"/>
      <sheetName val="Sesonal Calendar"/>
      <sheetName val="Prices"/>
      <sheetName val="Production"/>
      <sheetName val="Timeline"/>
      <sheetName val="Coping"/>
      <sheetName val="Sheet6"/>
      <sheetName val="Sheet12"/>
      <sheetName val="zammo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ZAMMO</v>
          </cell>
          <cell r="D1">
            <v>59210</v>
          </cell>
        </row>
        <row r="2">
          <cell r="A2" t="str">
            <v>Mzimkulu-Mkomazi midlands open access mixed farming</v>
          </cell>
        </row>
        <row r="9">
          <cell r="CK9"/>
        </row>
        <row r="10">
          <cell r="CK10">
            <v>0.88</v>
          </cell>
        </row>
        <row r="11">
          <cell r="CK11">
            <v>0.09</v>
          </cell>
        </row>
        <row r="12">
          <cell r="CK12">
            <v>0.03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0</v>
          </cell>
          <cell r="E1031">
            <v>14698.848128858815</v>
          </cell>
          <cell r="H1031">
            <v>14698.848128858817</v>
          </cell>
          <cell r="J1031">
            <v>14698.848128858817</v>
          </cell>
        </row>
        <row r="1032">
          <cell r="C1032">
            <v>0</v>
          </cell>
          <cell r="E1032">
            <v>11684</v>
          </cell>
          <cell r="H1032">
            <v>11684</v>
          </cell>
          <cell r="J1032">
            <v>11684</v>
          </cell>
        </row>
        <row r="1033">
          <cell r="C1033">
            <v>0</v>
          </cell>
          <cell r="E1033">
            <v>20808</v>
          </cell>
          <cell r="H1033">
            <v>20808</v>
          </cell>
          <cell r="J1033">
            <v>20808</v>
          </cell>
        </row>
        <row r="1034">
          <cell r="C1034">
            <v>0</v>
          </cell>
          <cell r="E1034">
            <v>325</v>
          </cell>
          <cell r="H1034">
            <v>840</v>
          </cell>
          <cell r="J1034">
            <v>2500</v>
          </cell>
        </row>
        <row r="1037">
          <cell r="C1037" t="str">
            <v>maize</v>
          </cell>
          <cell r="E1037" t="str">
            <v>maize</v>
          </cell>
          <cell r="H1037" t="str">
            <v>maize</v>
          </cell>
          <cell r="J1037" t="str">
            <v>maize</v>
          </cell>
        </row>
        <row r="1038">
          <cell r="C1038">
            <v>0.58061985920496251</v>
          </cell>
          <cell r="E1038">
            <v>0.58061985920496251</v>
          </cell>
          <cell r="H1038">
            <v>0.58061985920496251</v>
          </cell>
          <cell r="J1038">
            <v>0.58061985920496251</v>
          </cell>
        </row>
        <row r="1039">
          <cell r="C1039">
            <v>0</v>
          </cell>
          <cell r="E1039">
            <v>6</v>
          </cell>
          <cell r="H1039">
            <v>6</v>
          </cell>
          <cell r="J1039">
            <v>6</v>
          </cell>
        </row>
        <row r="1040">
          <cell r="C1040">
            <v>5.8</v>
          </cell>
          <cell r="E1040">
            <v>5.8</v>
          </cell>
          <cell r="H1040">
            <v>5.8</v>
          </cell>
          <cell r="J1040">
            <v>5.8</v>
          </cell>
        </row>
        <row r="1044">
          <cell r="A1044" t="str">
            <v>Own meat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H1044">
            <v>5.4040395392278964E-2</v>
          </cell>
          <cell r="I1044">
            <v>0</v>
          </cell>
          <cell r="J1044">
            <v>0.10020555728518059</v>
          </cell>
          <cell r="K1044">
            <v>0</v>
          </cell>
        </row>
        <row r="1045">
          <cell r="A1045" t="str">
            <v>Maize: kg produced</v>
          </cell>
          <cell r="C1045">
            <v>0</v>
          </cell>
          <cell r="D1045">
            <v>0</v>
          </cell>
          <cell r="E1045">
            <v>3.9430479452054794E-2</v>
          </cell>
          <cell r="F1045">
            <v>0</v>
          </cell>
          <cell r="H1045">
            <v>6.3088767123287662E-2</v>
          </cell>
          <cell r="I1045">
            <v>7.8860958904109588E-2</v>
          </cell>
          <cell r="J1045">
            <v>0.11829143835616435</v>
          </cell>
          <cell r="K1045">
            <v>0.11829143835616435</v>
          </cell>
        </row>
        <row r="1046">
          <cell r="A1046" t="str">
            <v>Beans: kg produced</v>
          </cell>
          <cell r="C1046">
            <v>0</v>
          </cell>
          <cell r="D1046">
            <v>0</v>
          </cell>
          <cell r="E1046">
            <v>2.9458804483188047E-2</v>
          </cell>
          <cell r="F1046">
            <v>0</v>
          </cell>
          <cell r="H1046">
            <v>6.9964660647571605E-2</v>
          </cell>
          <cell r="I1046">
            <v>-3.314115504358655E-2</v>
          </cell>
          <cell r="J1046">
            <v>0.18411752801992529</v>
          </cell>
          <cell r="K1046">
            <v>-5.5235258405977566E-2</v>
          </cell>
        </row>
        <row r="1047">
          <cell r="A1047" t="str">
            <v>Other root crops: no. local meas( Potatoes)</v>
          </cell>
          <cell r="C1047">
            <v>0</v>
          </cell>
          <cell r="D1047">
            <v>0</v>
          </cell>
          <cell r="E1047">
            <v>4.0732669157326686E-2</v>
          </cell>
          <cell r="F1047">
            <v>0</v>
          </cell>
          <cell r="H1047">
            <v>6.354296388542964E-2</v>
          </cell>
          <cell r="I1047">
            <v>1.6293067662930677E-3</v>
          </cell>
          <cell r="J1047">
            <v>5.8003320880033203E-2</v>
          </cell>
          <cell r="K1047">
            <v>3.2586135325861493E-3</v>
          </cell>
        </row>
        <row r="1048">
          <cell r="A1048" t="str">
            <v>WILD FOODS -- see worksheet Data 3</v>
          </cell>
          <cell r="C1048">
            <v>0</v>
          </cell>
          <cell r="D1048">
            <v>0.03</v>
          </cell>
          <cell r="E1048">
            <v>0</v>
          </cell>
          <cell r="F1048">
            <v>0.05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Labour: Planting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H1049">
            <v>3.1544383561643831E-2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Labour: Weeding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H1050">
            <v>2.1292458904109589E-2</v>
          </cell>
          <cell r="I1050">
            <v>0</v>
          </cell>
          <cell r="J1050">
            <v>0</v>
          </cell>
          <cell r="K1050">
            <v>0</v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1.8116438356164381E-2</v>
          </cell>
          <cell r="I1065">
            <v>-1.8116438356164381E-2</v>
          </cell>
          <cell r="J1065">
            <v>0.23487596513075962</v>
          </cell>
          <cell r="K1065">
            <v>-0.23487596513075962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0.11275161892901618</v>
          </cell>
          <cell r="F1066">
            <v>-0.11275161892901618</v>
          </cell>
          <cell r="H1066">
            <v>9.0201295143212942E-2</v>
          </cell>
          <cell r="I1066">
            <v>-9.0201295143212942E-2</v>
          </cell>
          <cell r="J1066">
            <v>9.0777001867995005E-2</v>
          </cell>
          <cell r="K1066">
            <v>-9.0777001867995005E-2</v>
          </cell>
        </row>
        <row r="1067">
          <cell r="A1067" t="str">
            <v>Purchase - fpl non staple</v>
          </cell>
          <cell r="C1067">
            <v>0</v>
          </cell>
          <cell r="D1067">
            <v>0</v>
          </cell>
          <cell r="E1067">
            <v>0.36641017434620177</v>
          </cell>
          <cell r="F1067">
            <v>0.12033694058589776</v>
          </cell>
          <cell r="H1067">
            <v>0.5036647404732254</v>
          </cell>
          <cell r="I1067">
            <v>-1.6917625541125844E-2</v>
          </cell>
          <cell r="J1067">
            <v>0.65738324557907835</v>
          </cell>
          <cell r="K1067">
            <v>-0.17063613064697883</v>
          </cell>
        </row>
        <row r="1068">
          <cell r="A1068" t="str">
            <v>Purchase - staple</v>
          </cell>
          <cell r="C1068">
            <v>0</v>
          </cell>
          <cell r="E1068">
            <v>0.56649541718555407</v>
          </cell>
          <cell r="H1068">
            <v>0.33056428393524284</v>
          </cell>
          <cell r="J1068">
            <v>0.33056428393524284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3000</v>
          </cell>
          <cell r="I1072">
            <v>0</v>
          </cell>
          <cell r="J1072">
            <v>18000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4000</v>
          </cell>
          <cell r="I1073">
            <v>1500</v>
          </cell>
          <cell r="J1073">
            <v>2400</v>
          </cell>
          <cell r="K1073">
            <v>1200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1200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650</v>
          </cell>
          <cell r="I1075">
            <v>0</v>
          </cell>
          <cell r="J1075">
            <v>650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432</v>
          </cell>
          <cell r="I1076">
            <v>-432</v>
          </cell>
          <cell r="J1076">
            <v>886.5</v>
          </cell>
          <cell r="K1076">
            <v>-886.5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90</v>
          </cell>
          <cell r="I1077">
            <v>810</v>
          </cell>
          <cell r="J1077">
            <v>2000</v>
          </cell>
          <cell r="K1077">
            <v>1500</v>
          </cell>
        </row>
        <row r="1078">
          <cell r="A1078" t="str">
            <v>Other root crops: no. local meas( Potatoes)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50</v>
          </cell>
          <cell r="I1078">
            <v>-50</v>
          </cell>
          <cell r="J1078">
            <v>120</v>
          </cell>
          <cell r="K1078">
            <v>-120</v>
          </cell>
        </row>
        <row r="1079">
          <cell r="A1079" t="str">
            <v>WILD FOODS -- see worksheet Data 3</v>
          </cell>
          <cell r="C1079">
            <v>0</v>
          </cell>
          <cell r="D1079">
            <v>750</v>
          </cell>
          <cell r="E1079">
            <v>0</v>
          </cell>
          <cell r="F1079">
            <v>750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Agricultural cash income -- see Data2</v>
          </cell>
          <cell r="C1080">
            <v>0</v>
          </cell>
          <cell r="D1080">
            <v>0</v>
          </cell>
          <cell r="E1080">
            <v>40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Formal Employment (conservancies, etc.)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60000</v>
          </cell>
          <cell r="K1081">
            <v>0</v>
          </cell>
        </row>
        <row r="1082">
          <cell r="A1082" t="str">
            <v>Self-employment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28800</v>
          </cell>
          <cell r="K1082">
            <v>5760</v>
          </cell>
        </row>
        <row r="1083">
          <cell r="A1083" t="str">
            <v>Small business -- see Data2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7200</v>
          </cell>
          <cell r="K1083">
            <v>0</v>
          </cell>
        </row>
        <row r="1084">
          <cell r="A1084" t="str">
            <v>Social development -- see Data2</v>
          </cell>
          <cell r="C1084">
            <v>0</v>
          </cell>
          <cell r="D1084">
            <v>0</v>
          </cell>
          <cell r="E1084">
            <v>20220</v>
          </cell>
          <cell r="F1084">
            <v>0</v>
          </cell>
          <cell r="H1084">
            <v>20220</v>
          </cell>
          <cell r="I1084">
            <v>0</v>
          </cell>
          <cell r="J1084">
            <v>7620</v>
          </cell>
          <cell r="K1084">
            <v>0</v>
          </cell>
        </row>
        <row r="1085">
          <cell r="A1085" t="str">
            <v>Public works -- see Data2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H1085">
            <v>7200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7" sqref="B3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8" t="str">
        <f>Poor!Z1</f>
        <v>Apr-Jun</v>
      </c>
      <c r="AA1" s="259"/>
      <c r="AB1" s="258" t="str">
        <f>Poor!AB1</f>
        <v>Jul-Sep</v>
      </c>
      <c r="AC1" s="259"/>
      <c r="AD1" s="258" t="str">
        <f>Poor!AD1</f>
        <v>Oct-Dec</v>
      </c>
      <c r="AE1" s="259"/>
      <c r="AF1" s="258" t="str">
        <f>Poor!AF1</f>
        <v>Jan-Mar</v>
      </c>
      <c r="AG1" s="259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0" t="str">
        <f>Poor!Z2</f>
        <v>Q1</v>
      </c>
      <c r="AA2" s="261"/>
      <c r="AB2" s="260" t="str">
        <f>Poor!AB2</f>
        <v>Q2</v>
      </c>
      <c r="AC2" s="261"/>
      <c r="AD2" s="260" t="str">
        <f>Poor!AD2</f>
        <v>Q3</v>
      </c>
      <c r="AE2" s="261"/>
      <c r="AF2" s="260" t="str">
        <f>Poor!AF2</f>
        <v>Q4</v>
      </c>
      <c r="AG2" s="261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216">
        <f>IF([1]Summ!C1044="",0,[1]Summ!C1044)</f>
        <v>0</v>
      </c>
      <c r="C6" s="216">
        <f>IF([1]Summ!D1044="",0,[1]Summ!D1044)</f>
        <v>0</v>
      </c>
      <c r="D6" s="24">
        <f t="shared" ref="D6:D28" si="0">(B6+C6)</f>
        <v>0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Maize: kg produced</v>
      </c>
      <c r="B7" s="216">
        <f>IF([1]Summ!C1045="",0,[1]Summ!C1045)</f>
        <v>0</v>
      </c>
      <c r="C7" s="216">
        <f>IF([1]Summ!D1045="",0,[1]Summ!D1045)</f>
        <v>0</v>
      </c>
      <c r="D7" s="24">
        <f t="shared" si="0"/>
        <v>0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2">
        <v>1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0</v>
      </c>
      <c r="S7" s="225">
        <f>IF($B$81=0,0,(SUMIF($N$6:$N$28,$U7,L$6:L$28)+SUMIF($N$91:$N$118,$U7,L$91:L$118))*$B$83*$H$84*Poor!$B$81/$B$81)</f>
        <v>0</v>
      </c>
      <c r="T7" s="225">
        <f>IF($B$81=0,0,(SUMIF($N$6:$N$28,$U7,M$6:M$28)+SUMIF($N$91:$N$118,$U7,M$91:M$118))*$B$83*$H$84*Poor!$B$81/$B$81)</f>
        <v>0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4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Beans: kg produced</v>
      </c>
      <c r="B8" s="216">
        <f>IF([1]Summ!C1046="",0,[1]Summ!C1046)</f>
        <v>0</v>
      </c>
      <c r="C8" s="216">
        <f>IF([1]Summ!D1046="",0,[1]Summ!D1046)</f>
        <v>0</v>
      </c>
      <c r="D8" s="24">
        <f t="shared" si="0"/>
        <v>0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7">
        <f t="shared" si="6"/>
        <v>0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0</v>
      </c>
      <c r="S8" s="225">
        <f>IF($B$81=0,0,(SUMIF($N$6:$N$28,$U8,L$6:L$28)+SUMIF($N$91:$N$118,$U8,L$91:L$118))*$B$83*$H$84*Poor!$B$81/$B$81)</f>
        <v>0</v>
      </c>
      <c r="T8" s="225">
        <f>IF($B$81=0,0,(SUMIF($N$6:$N$28,$U8,M$6:M$28)+SUMIF($N$91:$N$118,$U8,M$91:M$118))*$B$83*$H$84*Poor!$B$81/$B$81)</f>
        <v>0</v>
      </c>
      <c r="U8" s="226">
        <v>2</v>
      </c>
      <c r="V8" s="56"/>
      <c r="W8" s="115"/>
      <c r="X8" s="118">
        <f>Poor!X8</f>
        <v>1</v>
      </c>
      <c r="Y8" s="184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4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Other root crops: no. local meas( Potatoes)</v>
      </c>
      <c r="B9" s="216">
        <f>IF([1]Summ!C1047="",0,[1]Summ!C1047)</f>
        <v>0</v>
      </c>
      <c r="C9" s="216">
        <f>IF([1]Summ!D1047="",0,[1]Summ!D1047)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7">
        <f t="shared" si="6"/>
        <v>0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0</v>
      </c>
      <c r="S9" s="225">
        <f>IF($B$81=0,0,(SUMIF($N$6:$N$28,$U9,L$6:L$28)+SUMIF($N$91:$N$118,$U9,L$91:L$118))*$B$83*$H$84*Poor!$B$81/$B$81)</f>
        <v>0</v>
      </c>
      <c r="T9" s="225">
        <f>IF($B$81=0,0,(SUMIF($N$6:$N$28,$U9,M$6:M$28)+SUMIF($N$91:$N$118,$U9,M$91:M$118))*$B$83*$H$84*Poor!$B$81/$B$81)</f>
        <v>0</v>
      </c>
      <c r="U9" s="226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WILD FOODS -- see worksheet Data 3</v>
      </c>
      <c r="B10" s="216">
        <f>IF([1]Summ!C1048="",0,[1]Summ!C1048)</f>
        <v>0</v>
      </c>
      <c r="C10" s="216">
        <f>IF([1]Summ!D1048="",0,[1]Summ!D1048)</f>
        <v>0.03</v>
      </c>
      <c r="D10" s="24">
        <f t="shared" si="0"/>
        <v>0.03</v>
      </c>
      <c r="E10" s="75">
        <f>Poor!E10</f>
        <v>1</v>
      </c>
      <c r="H10" s="24">
        <f t="shared" si="1"/>
        <v>1</v>
      </c>
      <c r="I10" s="22">
        <f t="shared" si="2"/>
        <v>0.03</v>
      </c>
      <c r="J10" s="24">
        <f t="shared" si="3"/>
        <v>0.03</v>
      </c>
      <c r="K10" s="22">
        <f t="shared" si="4"/>
        <v>0</v>
      </c>
      <c r="L10" s="22">
        <f t="shared" si="5"/>
        <v>0</v>
      </c>
      <c r="M10" s="227">
        <f t="shared" si="6"/>
        <v>0.03</v>
      </c>
      <c r="N10" s="232">
        <v>6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IF($B$81=0,0,(SUMIF($N$6:$N$28,$U10,L$6:L$28)+SUMIF($N$91:$N$118,$U10,L$91:L$118))*$B$83*$H$84*Poor!$B$81/$B$81)</f>
        <v>0</v>
      </c>
      <c r="T10" s="225">
        <f>IF($B$81=0,0,(SUMIF($N$6:$N$28,$U10,M$6:M$28)+SUMIF($N$91:$N$118,$U10,M$91:M$118))*$B$83*$H$84*Poor!$B$81/$B$81)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0.12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0.03</v>
      </c>
      <c r="AJ10" s="120">
        <f t="shared" si="14"/>
        <v>0.06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Labour: Planting</v>
      </c>
      <c r="B11" s="216">
        <f>IF([1]Summ!C1049="",0,[1]Summ!C1049)</f>
        <v>0</v>
      </c>
      <c r="C11" s="216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7">
        <f t="shared" si="6"/>
        <v>0</v>
      </c>
      <c r="N11" s="232">
        <v>7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0</v>
      </c>
      <c r="S11" s="225">
        <f>IF($B$81=0,0,(SUMIF($N$6:$N$28,$U11,L$6:L$28)+SUMIF($N$91:$N$118,$U11,L$91:L$118))*$B$83*$H$84*Poor!$B$81/$B$81)</f>
        <v>0</v>
      </c>
      <c r="T11" s="225">
        <f>IF($B$81=0,0,(SUMIF($N$6:$N$28,$U11,M$6:M$28)+SUMIF($N$91:$N$118,$U11,M$91:M$118))*$B$83*$H$84*Poor!$B$81/$B$81)</f>
        <v>0</v>
      </c>
      <c r="U11" s="226">
        <v>5</v>
      </c>
      <c r="V11" s="56"/>
      <c r="W11" s="115"/>
      <c r="X11" s="118">
        <f>Poor!X11</f>
        <v>1</v>
      </c>
      <c r="Y11" s="184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4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Labour: Weeding</v>
      </c>
      <c r="B12" s="216">
        <f>IF([1]Summ!C1050="",0,[1]Summ!C1050)</f>
        <v>0</v>
      </c>
      <c r="C12" s="216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7">
        <f t="shared" si="6"/>
        <v>0</v>
      </c>
      <c r="N12" s="232">
        <v>7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0</v>
      </c>
      <c r="S12" s="225">
        <f>IF($B$81=0,0,(SUMIF($N$6:$N$28,$U12,L$6:L$28)+SUMIF($N$91:$N$118,$U12,L$91:L$118))*$B$83*$H$84*Poor!$B$81/$B$81)</f>
        <v>0</v>
      </c>
      <c r="T12" s="225">
        <f>IF($B$81=0,0,(SUMIF($N$6:$N$28,$U12,M$6:M$28)+SUMIF($N$91:$N$118,$U12,M$91:M$118))*$B$83*$H$84*Poor!$B$81/$B$81)</f>
        <v>971.25100354864298</v>
      </c>
      <c r="U12" s="226">
        <v>6</v>
      </c>
      <c r="V12" s="56"/>
      <c r="W12" s="117"/>
      <c r="X12" s="118">
        <v>1</v>
      </c>
      <c r="Y12" s="184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8">
        <f t="shared" si="6"/>
        <v>0</v>
      </c>
      <c r="N13" s="232"/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IF($B$81=0,0,(SUMIF($N$6:$N$28,$U13,L$6:L$28)+SUMIF($N$91:$N$118,$U13,L$91:L$118))*$B$83*$H$84*Poor!$B$81/$B$81)</f>
        <v>0</v>
      </c>
      <c r="T13" s="225">
        <f>IF($B$81=0,0,(SUMIF($N$6:$N$28,$U13,M$6:M$28)+SUMIF($N$91:$N$118,$U13,M$91:M$118))*$B$83*$H$84*Poor!$B$81/$B$81)</f>
        <v>0</v>
      </c>
      <c r="U13" s="226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8">
        <f t="shared" si="6"/>
        <v>0</v>
      </c>
      <c r="N14" s="232"/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IF($B$81=0,0,(SUMIF($N$6:$N$28,$U14,L$6:L$28)+SUMIF($N$91:$N$118,$U14,L$91:L$118))*$B$83*$H$84*Poor!$B$81/$B$81)</f>
        <v>0</v>
      </c>
      <c r="T14" s="225">
        <f>IF($B$81=0,0,(SUMIF($N$6:$N$28,$U14,M$6:M$28)+SUMIF($N$91:$N$118,$U14,M$91:M$118))*$B$83*$H$84*Poor!$B$81/$B$81)</f>
        <v>0</v>
      </c>
      <c r="U14" s="226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6">
        <f>IF([1]Summ!C1053="",0,[1]Summ!C1053)</f>
        <v>0</v>
      </c>
      <c r="C15" s="216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9">
        <f t="shared" si="6"/>
        <v>0</v>
      </c>
      <c r="N15" s="232"/>
      <c r="O15" s="2"/>
      <c r="P15" s="22"/>
      <c r="Q15" s="59" t="s">
        <v>128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IF($B$81=0,0,(SUMIF($N$6:$N$28,$U15,L$6:L$28)+SUMIF($N$91:$N$118,$U15,L$91:L$118))*$B$83*$H$84*Poor!$B$81/$B$81)</f>
        <v>0</v>
      </c>
      <c r="T15" s="225">
        <f>IF($B$81=0,0,(SUMIF($N$6:$N$28,$U15,M$6:M$28)+SUMIF($N$91:$N$118,$U15,M$91:M$118))*$B$83*$H$84*Poor!$B$81/$B$81)</f>
        <v>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6">
        <f>IF([1]Summ!C1054="",0,[1]Summ!C1054)</f>
        <v>0</v>
      </c>
      <c r="C16" s="216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9">
        <f t="shared" ref="M16:M25" si="23">J16</f>
        <v>0</v>
      </c>
      <c r="N16" s="232"/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IF($B$81=0,0,(SUMIF($N$6:$N$28,$U16,L$6:L$28)+SUMIF($N$91:$N$118,$U16,L$91:L$118))*$B$83*$H$84*Poor!$B$81/$B$81)</f>
        <v>0</v>
      </c>
      <c r="T16" s="225">
        <f>IF($B$81=0,0,(SUMIF($N$6:$N$28,$U16,M$6:M$28)+SUMIF($N$91:$N$118,$U16,M$91:M$118))*$B$83*$H$84*Poor!$B$81/$B$81)</f>
        <v>0</v>
      </c>
      <c r="U16" s="226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9">
        <f t="shared" si="23"/>
        <v>0</v>
      </c>
      <c r="N17" s="232"/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IF($B$81=0,0,(SUMIF($N$6:$N$28,$U17,L$6:L$28)+SUMIF($N$91:$N$118,$U17,L$91:L$118))*$B$83*$H$84*Poor!$B$81/$B$81)</f>
        <v>0</v>
      </c>
      <c r="T17" s="225">
        <f>IF($B$81=0,0,(SUMIF($N$6:$N$28,$U17,M$6:M$28)+SUMIF($N$91:$N$118,$U17,M$91:M$118))*$B$83*$H$84*Poor!$B$81/$B$81)</f>
        <v>0</v>
      </c>
      <c r="U17" s="226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6">
        <f>IF([1]Summ!C1056="",0,[1]Summ!C1056)</f>
        <v>0</v>
      </c>
      <c r="C18" s="216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9">
        <f t="shared" si="23"/>
        <v>0</v>
      </c>
      <c r="N18" s="232"/>
      <c r="O18" s="2"/>
      <c r="P18" s="22"/>
      <c r="Q18" s="59" t="s">
        <v>79</v>
      </c>
      <c r="R18" s="225">
        <f>IF($B$81=0,0,(SUMIF($N$6:$N$28,$U18,K$6:K$28)+SUMIF($N$91:$N$118,$U18,K$91:K$118))*$B$83*$H$84*Poor!$B$81/$B$81)</f>
        <v>0</v>
      </c>
      <c r="S18" s="225">
        <f>IF($B$81=0,0,(SUMIF($N$6:$N$28,$U18,L$6:L$28)+SUMIF($N$91:$N$118,$U18,L$91:L$118))*$B$83*$H$84*Poor!$B$81/$B$81)</f>
        <v>0</v>
      </c>
      <c r="T18" s="225">
        <f>IF($B$81=0,0,(SUMIF($N$6:$N$28,$U18,M$6:M$28)+SUMIF($N$91:$N$118,$U18,M$91:M$118))*$B$83*$H$84*Poor!$B$81/$B$81)</f>
        <v>0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9">
        <f t="shared" si="23"/>
        <v>0</v>
      </c>
      <c r="N19" s="232"/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IF($B$81=0,0,(SUMIF($N$6:$N$28,$U19,L$6:L$28)+SUMIF($N$91:$N$118,$U19,L$91:L$118))*$B$83*$H$84*Poor!$B$81/$B$81)</f>
        <v>0</v>
      </c>
      <c r="T19" s="225">
        <f>IF($B$81=0,0,(SUMIF($N$6:$N$28,$U19,M$6:M$28)+SUMIF($N$91:$N$118,$U19,M$91:M$118))*$B$83*$H$84*Poor!$B$81/$B$81)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9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0</v>
      </c>
      <c r="S20" s="225">
        <f>IF($B$81=0,0,(SUMIF($N$6:$N$28,$U20,L$6:L$28)+SUMIF($N$91:$N$118,$U20,L$91:L$118))*$B$83*$H$84*Poor!$B$81/$B$81)</f>
        <v>0</v>
      </c>
      <c r="T20" s="225">
        <f>IF($B$81=0,0,(SUMIF($N$6:$N$28,$U20,M$6:M$28)+SUMIF($N$91:$N$118,$U20,M$91:M$118))*$B$83*$H$84*Poor!$B$81/$B$81)</f>
        <v>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9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IF($B$81=0,0,(SUMIF($N$6:$N$28,$U21,L$6:L$28)+SUMIF($N$91:$N$118,$U21,L$91:L$118))*$B$83*$H$84*Poor!$B$81/$B$81)</f>
        <v>0</v>
      </c>
      <c r="T21" s="225">
        <f>IF($B$81=0,0,(SUMIF($N$6:$N$28,$U21,M$6:M$28)+SUMIF($N$91:$N$118,$U21,M$91:M$118))*$B$83*$H$84*Poor!$B$81/$B$81)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9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IF($B$81=0,0,(SUMIF($N$6:$N$28,$U22,L$6:L$28)+SUMIF($N$91:$N$118,$U22,L$91:L$118))*$B$83*$H$84*Poor!$B$81/$B$81)</f>
        <v>0</v>
      </c>
      <c r="T22" s="225">
        <f>IF($B$81=0,0,(SUMIF($N$6:$N$28,$U22,M$6:M$28)+SUMIF($N$91:$N$118,$U22,M$91:M$118))*$B$83*$H$84*Poor!$B$81/$B$81)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9">
        <f t="shared" si="23"/>
        <v>0</v>
      </c>
      <c r="N23" s="232"/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971.25100354864298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9">
        <f t="shared" si="23"/>
        <v>0</v>
      </c>
      <c r="N24" s="232"/>
      <c r="O24" s="2"/>
      <c r="P24" s="22"/>
      <c r="Q24" s="59" t="s">
        <v>137</v>
      </c>
      <c r="R24" s="41">
        <f>IF($B$81=0,0,($B$124*$H$124)+1-($D$29*$H$29)-($D$28*$H$28))*$I$83*Poor!$B$81/$B$81</f>
        <v>7375.0334516214343</v>
      </c>
      <c r="S24" s="41">
        <f>IF($B$81=0,0,($B$124*($H$124)+1-($D$29*$H$29)-($D$28*$H$28))*$I$83*Poor!$B$81/$B$81)</f>
        <v>7375.0334516214343</v>
      </c>
      <c r="T24" s="41">
        <f>IF($B$81=0,0,($B$124*($H$124)+1-($D$29*$H$29)-($D$28*$H$28))*$I$83*Poor!$B$81/$B$81)</f>
        <v>7375.0334516214343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9">
        <f t="shared" si="23"/>
        <v>0</v>
      </c>
      <c r="N25" s="232"/>
      <c r="O25" s="2"/>
      <c r="P25" s="22"/>
      <c r="Q25" s="142" t="s">
        <v>138</v>
      </c>
      <c r="R25" s="41">
        <f>IF($B$81=0,0,($B$124*$H$124)+($B$125*$H$125*$H$84)+1-($D$29*$H$29)-($D$28*$H$28))*$I$83*Poor!$B$81/$B$81</f>
        <v>7375.0334516214343</v>
      </c>
      <c r="S25" s="41">
        <f>IF($B$81=0,0,($B$124*$H$124)+($B$125*$H$125*$H$84)+1-($D$29*$H$29)-($D$28*$H$28))*$I$83*Poor!$B$81/$B$81</f>
        <v>7375.0334516214343</v>
      </c>
      <c r="T25" s="41">
        <f>IF($B$81=0,0,($B$124*$H$124)+($B$125*$H$125*$H$84)+1-($D$29*$H$29)-($D$28*$H$28))*$I$83*Poor!$B$81/$B$81</f>
        <v>7375.0334516214343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</v>
      </c>
      <c r="C26" s="216">
        <f>IF([1]Summ!D1064="",0,[1]Summ!D1064)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7">
        <f t="shared" si="6"/>
        <v>0</v>
      </c>
      <c r="N26" s="232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7375.0334516214343</v>
      </c>
      <c r="S26" s="41">
        <f>IF($B$81=0,0,($B$124*$H$124)+($B$125*$H$125*$H$84)+($B$126*$H$126*$H$84)+1-($D$29*$H$29)-($D$28*$H$28))*$I$83*Poor!$B$81/$B$81</f>
        <v>7375.0334516214343</v>
      </c>
      <c r="T26" s="41">
        <f>IF($B$81=0,0,($B$124*$H$124)+($B$125*$H$125*$H$84)+($B$126*$H$126*$H$84)+1-($D$29*$H$29)-($D$28*$H$28))*$I$83*Poor!$B$81/$B$81</f>
        <v>7375.0334516214343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0</v>
      </c>
      <c r="C27" s="216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9">
        <f t="shared" si="6"/>
        <v>0</v>
      </c>
      <c r="N27" s="232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7375.0334516214343</v>
      </c>
      <c r="S27" s="41">
        <f>IF($B$81=0,0,($B$124*$H$124)+($B$125*$H$125*$H$84)+($B$126*$H$126*$H$84)+($B$127*$H$127*$H$84)+1-($D$29*$H$29)-($D$28*$H$28))*$I$83*Poor!$B$81/$B$81</f>
        <v>7375.0334516214343</v>
      </c>
      <c r="T27" s="41">
        <f>IF($B$81=0,0,($B$124*$H$124)+($B$125*$H$125*$H$84)+($B$126*$H$126*$H$84)+($B$127*$H$127*$H$84)+1-($D$29*$H$29)-($D$28*$H$28))*$I$83*Poor!$B$81/$B$81</f>
        <v>7375.0334516214343</v>
      </c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0</v>
      </c>
      <c r="C28" s="216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</v>
      </c>
      <c r="C29" s="216">
        <f>IF([1]Summ!D1067="",0,[1]Summ!D1067)</f>
        <v>0</v>
      </c>
      <c r="D29" s="24">
        <f>(B29+C29)</f>
        <v>0</v>
      </c>
      <c r="E29" s="75">
        <f>Poor!E29</f>
        <v>1</v>
      </c>
      <c r="F29" s="22"/>
      <c r="H29" s="24">
        <f t="shared" si="1"/>
        <v>1</v>
      </c>
      <c r="I29" s="22">
        <f t="shared" si="2"/>
        <v>0</v>
      </c>
      <c r="J29" s="24">
        <f>IF(I$32&lt;=1+I131,I29,B29*H29+J$33*(I29-B29*H29))</f>
        <v>0</v>
      </c>
      <c r="K29" s="22">
        <f t="shared" si="4"/>
        <v>0</v>
      </c>
      <c r="L29" s="22">
        <f t="shared" si="5"/>
        <v>0</v>
      </c>
      <c r="M29" s="227">
        <f t="shared" si="6"/>
        <v>0</v>
      </c>
      <c r="N29" s="232"/>
      <c r="P29" s="22"/>
      <c r="V29" s="56"/>
      <c r="W29" s="110"/>
      <c r="X29" s="118"/>
      <c r="Y29" s="184">
        <f t="shared" si="9"/>
        <v>0</v>
      </c>
      <c r="Z29" s="156">
        <f>Poor!Z29</f>
        <v>0.25</v>
      </c>
      <c r="AA29" s="121">
        <f t="shared" si="16"/>
        <v>0</v>
      </c>
      <c r="AB29" s="156">
        <f>Poor!AB29</f>
        <v>0.25</v>
      </c>
      <c r="AC29" s="121">
        <f t="shared" si="7"/>
        <v>0</v>
      </c>
      <c r="AD29" s="156">
        <f>Poor!AD29</f>
        <v>0.25</v>
      </c>
      <c r="AE29" s="121">
        <f t="shared" si="8"/>
        <v>0</v>
      </c>
      <c r="AF29" s="122">
        <f t="shared" si="10"/>
        <v>0.25</v>
      </c>
      <c r="AG29" s="121">
        <f t="shared" si="11"/>
        <v>0</v>
      </c>
      <c r="AH29" s="123">
        <f t="shared" si="12"/>
        <v>1</v>
      </c>
      <c r="AI29" s="184">
        <f t="shared" si="13"/>
        <v>0</v>
      </c>
      <c r="AJ29" s="120">
        <f t="shared" si="14"/>
        <v>0</v>
      </c>
      <c r="AK29" s="119">
        <f t="shared" si="15"/>
        <v>0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</v>
      </c>
      <c r="C30" s="103"/>
      <c r="D30" s="24">
        <f>(D119-B124)</f>
        <v>0.10169445398720316</v>
      </c>
      <c r="E30" s="75">
        <f>Poor!E30</f>
        <v>1</v>
      </c>
      <c r="H30" s="96">
        <f>(E30*F$7/F$9)</f>
        <v>1</v>
      </c>
      <c r="I30" s="29">
        <f>IF(E30&gt;=1,I119-I124,MIN(I119-I124,B30*H30))</f>
        <v>0.10169445398720316</v>
      </c>
      <c r="J30" s="234">
        <f>IF(I$32&lt;=$B$32,I30,$B$32-SUM(J6:J29))</f>
        <v>-0.03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-0.03</v>
      </c>
      <c r="N30" s="166" t="s">
        <v>86</v>
      </c>
      <c r="O30" s="2"/>
      <c r="P30" s="22"/>
      <c r="Q30" s="56" t="s">
        <v>141</v>
      </c>
      <c r="R30" s="237">
        <f t="shared" ref="R30:T33" si="24">IF(R24&gt;R$23,R24-R$23,0)</f>
        <v>7375.0334516214343</v>
      </c>
      <c r="S30" s="237">
        <f t="shared" si="24"/>
        <v>7375.0334516214343</v>
      </c>
      <c r="T30" s="237">
        <f t="shared" si="24"/>
        <v>6403.7824480727913</v>
      </c>
      <c r="U30" s="56"/>
      <c r="V30" s="56"/>
      <c r="W30" s="110"/>
      <c r="X30" s="118"/>
      <c r="Y30" s="184">
        <f>M30*4</f>
        <v>-0.12</v>
      </c>
      <c r="Z30" s="122">
        <f>IF($Y30=0,0,AA30/($Y$30))</f>
        <v>-0.84745378322669296</v>
      </c>
      <c r="AA30" s="188">
        <f>IF(AA79*4/$I$83+SUM(AA6:AA29)&lt;1,AA79*4/$I$83,1-SUM(AA6:AA29))</f>
        <v>0.10169445398720316</v>
      </c>
      <c r="AB30" s="122">
        <f>IF($Y30=0,0,AC30/($Y$30))</f>
        <v>-0.84745378322669296</v>
      </c>
      <c r="AC30" s="188">
        <f>IF(AC79*4/$I$83+SUM(AC6:AC29)&lt;1,AC79*4/$I$83,1-SUM(AC6:AC29))</f>
        <v>0.10169445398720316</v>
      </c>
      <c r="AD30" s="122">
        <f>IF($Y30=0,0,AE30/($Y$30))</f>
        <v>-0.84745378322669296</v>
      </c>
      <c r="AE30" s="188">
        <f>IF(AE79*4/$I$83+SUM(AE6:AE29)&lt;1,AE79*4/$I$83,1-SUM(AE6:AE29))</f>
        <v>0.10169445398720316</v>
      </c>
      <c r="AF30" s="122">
        <f>IF($Y30=0,0,AG30/($Y$30))</f>
        <v>-0.84745378322669296</v>
      </c>
      <c r="AG30" s="188">
        <f>IF(AG79*4/$I$83+SUM(AG6:AG29)&lt;1,AG79*4/$I$83,1-SUM(AG6:AG29))</f>
        <v>0.10169445398720316</v>
      </c>
      <c r="AH30" s="123">
        <f t="shared" si="12"/>
        <v>-3.3898151329067718</v>
      </c>
      <c r="AI30" s="184">
        <f t="shared" si="13"/>
        <v>0.10169445398720316</v>
      </c>
      <c r="AJ30" s="120">
        <f t="shared" si="14"/>
        <v>0.10169445398720316</v>
      </c>
      <c r="AK30" s="119">
        <f t="shared" si="15"/>
        <v>0.10169445398720316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>
        <f>IF(1-$B$32&gt;0,1-$B$32,"")</f>
        <v>1</v>
      </c>
      <c r="C31" s="77"/>
      <c r="D31" s="24"/>
      <c r="E31" s="22"/>
      <c r="F31" s="22"/>
      <c r="H31" s="24"/>
      <c r="I31" s="22"/>
      <c r="J31" s="235">
        <f>($B$32-SUM(J6:J30))</f>
        <v>0</v>
      </c>
      <c r="K31" s="22">
        <f t="shared" si="4"/>
        <v>1</v>
      </c>
      <c r="L31" s="22">
        <f>(1-SUM(L6:L30))</f>
        <v>1</v>
      </c>
      <c r="M31" s="244">
        <f t="shared" si="6"/>
        <v>0</v>
      </c>
      <c r="N31" s="167">
        <f>M31*I83</f>
        <v>0</v>
      </c>
      <c r="P31" s="22"/>
      <c r="Q31" s="59" t="s">
        <v>142</v>
      </c>
      <c r="R31" s="237">
        <f t="shared" si="24"/>
        <v>7375.0334516214343</v>
      </c>
      <c r="S31" s="237">
        <f t="shared" si="24"/>
        <v>7375.0334516214343</v>
      </c>
      <c r="T31" s="237">
        <f t="shared" si="24"/>
        <v>6403.7824480727913</v>
      </c>
      <c r="U31" s="245">
        <f>T31/$B$81</f>
        <v>1067.2970746787985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0.77830554601279678</v>
      </c>
      <c r="AB31" s="131"/>
      <c r="AC31" s="133">
        <f>1-AC32+IF($Y32&lt;0,$Y32/4,0)</f>
        <v>0.89830554601279688</v>
      </c>
      <c r="AD31" s="134"/>
      <c r="AE31" s="133">
        <f>1-AE32+IF($Y32&lt;0,$Y32/4,0)</f>
        <v>0.89830554601279688</v>
      </c>
      <c r="AF31" s="134"/>
      <c r="AG31" s="133">
        <f>1-AG32+IF($Y32&lt;0,$Y32/4,0)</f>
        <v>0.89830554601279688</v>
      </c>
      <c r="AH31" s="123"/>
      <c r="AI31" s="183">
        <f>SUM(AA31,AC31,AE31,AG31)/4</f>
        <v>0.86830554601279686</v>
      </c>
      <c r="AJ31" s="135">
        <f t="shared" si="14"/>
        <v>0.83830554601279683</v>
      </c>
      <c r="AK31" s="136">
        <f t="shared" si="15"/>
        <v>0.89830554601279688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0</v>
      </c>
      <c r="C32" s="77">
        <f>SUM(C6:C31)</f>
        <v>0.03</v>
      </c>
      <c r="D32" s="24">
        <f>SUM(D6:D30)</f>
        <v>0.13169445398720314</v>
      </c>
      <c r="E32" s="2"/>
      <c r="F32" s="2"/>
      <c r="H32" s="17"/>
      <c r="I32" s="22">
        <f>SUM(I6:I30)</f>
        <v>0.13169445398720314</v>
      </c>
      <c r="J32" s="17"/>
      <c r="L32" s="22">
        <f>SUM(L6:L30)</f>
        <v>0</v>
      </c>
      <c r="M32" s="23"/>
      <c r="N32" s="56"/>
      <c r="O32" s="2"/>
      <c r="P32" s="22"/>
      <c r="Q32" s="56" t="s">
        <v>143</v>
      </c>
      <c r="R32" s="237">
        <f t="shared" si="24"/>
        <v>7375.0334516214343</v>
      </c>
      <c r="S32" s="237">
        <f t="shared" si="24"/>
        <v>7375.0334516214343</v>
      </c>
      <c r="T32" s="237">
        <f t="shared" si="24"/>
        <v>6403.7824480727913</v>
      </c>
      <c r="U32" s="56"/>
      <c r="V32" s="56"/>
      <c r="W32" s="110"/>
      <c r="X32" s="118"/>
      <c r="Y32" s="115">
        <f>SUM(Y6:Y31)</f>
        <v>0</v>
      </c>
      <c r="Z32" s="137"/>
      <c r="AA32" s="138">
        <f>SUM(AA6:AA30)</f>
        <v>0.22169445398720317</v>
      </c>
      <c r="AB32" s="137"/>
      <c r="AC32" s="139">
        <f>SUM(AC6:AC30)</f>
        <v>0.10169445398720316</v>
      </c>
      <c r="AD32" s="137"/>
      <c r="AE32" s="139">
        <f>SUM(AE6:AE30)</f>
        <v>0.10169445398720316</v>
      </c>
      <c r="AF32" s="137"/>
      <c r="AG32" s="139">
        <f>SUM(AG6:AG30)</f>
        <v>0.10169445398720316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7.5933341892831026</v>
      </c>
      <c r="K33" s="14"/>
      <c r="L33" s="11"/>
      <c r="M33" s="30"/>
      <c r="N33" s="168" t="s">
        <v>87</v>
      </c>
      <c r="O33" s="2"/>
      <c r="P33" s="2"/>
      <c r="Q33" s="59" t="s">
        <v>144</v>
      </c>
      <c r="R33" s="237">
        <f t="shared" si="24"/>
        <v>7375.0334516214343</v>
      </c>
      <c r="S33" s="237">
        <f t="shared" si="24"/>
        <v>7375.0334516214343</v>
      </c>
      <c r="T33" s="237">
        <f t="shared" si="24"/>
        <v>6403.7824480727913</v>
      </c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Q34" s="2"/>
      <c r="R34" s="220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21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 t="s">
        <v>145</v>
      </c>
      <c r="R36" s="2"/>
      <c r="S36" s="2"/>
      <c r="T36" s="221">
        <f>T31/I83</f>
        <v>0.86830554601279686</v>
      </c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0</v>
      </c>
      <c r="C37" s="217">
        <f>IF([1]Summ!D1072="",0,[1]Summ!D1072)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 t="e">
        <f>(B37/B$65)</f>
        <v>#DIV/0!</v>
      </c>
      <c r="L37" s="22" t="e">
        <f t="shared" ref="L37" si="28">(K37*H37)</f>
        <v>#DIV/0!</v>
      </c>
      <c r="M37" s="24" t="e">
        <f>J37/B$65</f>
        <v>#DIV/0!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0</v>
      </c>
      <c r="J38" s="38">
        <f t="shared" ref="J38:J64" si="32">J92*I$83</f>
        <v>0</v>
      </c>
      <c r="K38" s="40" t="e">
        <f t="shared" ref="K38:K64" si="33">(B38/B$65)</f>
        <v>#DIV/0!</v>
      </c>
      <c r="L38" s="22" t="e">
        <f t="shared" ref="L38:L64" si="34">(K38*H38)</f>
        <v>#DIV/0!</v>
      </c>
      <c r="M38" s="24" t="e">
        <f t="shared" ref="M38:M64" si="35">J38/B$65</f>
        <v>#DIV/0!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 t="e">
        <f t="shared" si="33"/>
        <v>#DIV/0!</v>
      </c>
      <c r="L39" s="22" t="e">
        <f t="shared" si="34"/>
        <v>#DIV/0!</v>
      </c>
      <c r="M39" s="24" t="e">
        <f t="shared" si="35"/>
        <v>#DIV/0!</v>
      </c>
      <c r="N39" s="2"/>
      <c r="O39" s="2"/>
      <c r="P39" s="2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 t="e">
        <f t="shared" si="33"/>
        <v>#DIV/0!</v>
      </c>
      <c r="L40" s="22" t="e">
        <f t="shared" si="34"/>
        <v>#DIV/0!</v>
      </c>
      <c r="M40" s="24" t="e">
        <f t="shared" si="35"/>
        <v>#DIV/0!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 t="e">
        <f t="shared" si="33"/>
        <v>#DIV/0!</v>
      </c>
      <c r="L41" s="22" t="e">
        <f t="shared" si="34"/>
        <v>#DIV/0!</v>
      </c>
      <c r="M41" s="24" t="e">
        <f t="shared" si="35"/>
        <v>#DIV/0!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 t="e">
        <f t="shared" si="33"/>
        <v>#DIV/0!</v>
      </c>
      <c r="L42" s="22" t="e">
        <f t="shared" si="34"/>
        <v>#DIV/0!</v>
      </c>
      <c r="M42" s="24" t="e">
        <f t="shared" si="35"/>
        <v>#DIV/0!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root crops: no. local meas( Potatoes)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 t="e">
        <f t="shared" si="33"/>
        <v>#DIV/0!</v>
      </c>
      <c r="L43" s="22" t="e">
        <f t="shared" si="34"/>
        <v>#DIV/0!</v>
      </c>
      <c r="M43" s="24" t="e">
        <f t="shared" si="35"/>
        <v>#DIV/0!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WILD FOODS -- see worksheet Data 3</v>
      </c>
      <c r="B44" s="217">
        <f>IF([1]Summ!C1079="",0,[1]Summ!C1079)</f>
        <v>0</v>
      </c>
      <c r="C44" s="217">
        <f>IF([1]Summ!D1079="",0,[1]Summ!D1079)</f>
        <v>750</v>
      </c>
      <c r="D44" s="38">
        <f t="shared" si="25"/>
        <v>750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750</v>
      </c>
      <c r="J44" s="38">
        <f t="shared" si="32"/>
        <v>750</v>
      </c>
      <c r="K44" s="40" t="e">
        <f t="shared" si="33"/>
        <v>#DIV/0!</v>
      </c>
      <c r="L44" s="22" t="e">
        <f t="shared" si="34"/>
        <v>#DIV/0!</v>
      </c>
      <c r="M44" s="24" t="e">
        <f t="shared" si="35"/>
        <v>#DIV/0!</v>
      </c>
      <c r="N44" s="2"/>
      <c r="O44" s="2"/>
      <c r="P44" s="2"/>
      <c r="Q44" s="59"/>
      <c r="R44" s="223"/>
      <c r="S44" s="223"/>
      <c r="T44" s="22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187.5</v>
      </c>
      <c r="AB44" s="156">
        <f>Poor!AB44</f>
        <v>0.25</v>
      </c>
      <c r="AC44" s="147">
        <f t="shared" si="41"/>
        <v>187.5</v>
      </c>
      <c r="AD44" s="156">
        <f>Poor!AD44</f>
        <v>0.25</v>
      </c>
      <c r="AE44" s="147">
        <f t="shared" si="42"/>
        <v>187.5</v>
      </c>
      <c r="AF44" s="122">
        <f t="shared" si="29"/>
        <v>0.25</v>
      </c>
      <c r="AG44" s="147">
        <f t="shared" si="36"/>
        <v>187.5</v>
      </c>
      <c r="AH44" s="123">
        <f t="shared" si="37"/>
        <v>1</v>
      </c>
      <c r="AI44" s="112">
        <f t="shared" si="37"/>
        <v>750</v>
      </c>
      <c r="AJ44" s="148">
        <f t="shared" si="38"/>
        <v>375</v>
      </c>
      <c r="AK44" s="147">
        <f t="shared" si="39"/>
        <v>375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Agricultural cash income -- see Data2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 t="e">
        <f t="shared" si="33"/>
        <v>#DIV/0!</v>
      </c>
      <c r="L45" s="22" t="e">
        <f t="shared" si="34"/>
        <v>#DIV/0!</v>
      </c>
      <c r="M45" s="24" t="e">
        <f t="shared" si="35"/>
        <v>#DIV/0!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Formal Employment (conservancies, etc.)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 t="e">
        <f t="shared" si="33"/>
        <v>#DIV/0!</v>
      </c>
      <c r="L46" s="22" t="e">
        <f t="shared" si="34"/>
        <v>#DIV/0!</v>
      </c>
      <c r="M46" s="24" t="e">
        <f t="shared" si="35"/>
        <v>#DIV/0!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Self-employment -- see Data2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 t="e">
        <f t="shared" si="33"/>
        <v>#DIV/0!</v>
      </c>
      <c r="L47" s="22" t="e">
        <f t="shared" si="34"/>
        <v>#DIV/0!</v>
      </c>
      <c r="M47" s="24" t="e">
        <f t="shared" si="35"/>
        <v>#DIV/0!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Small business -- see Data2</v>
      </c>
      <c r="B48" s="217">
        <f>IF([1]Summ!C1083="",0,[1]Summ!C1083)</f>
        <v>0</v>
      </c>
      <c r="C48" s="217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 t="e">
        <f t="shared" si="33"/>
        <v>#DIV/0!</v>
      </c>
      <c r="L48" s="22" t="e">
        <f t="shared" si="34"/>
        <v>#DIV/0!</v>
      </c>
      <c r="M48" s="24" t="e">
        <f t="shared" si="35"/>
        <v>#DIV/0!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Social development -- see Data2</v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 t="e">
        <f t="shared" si="33"/>
        <v>#DIV/0!</v>
      </c>
      <c r="L49" s="22" t="e">
        <f t="shared" si="34"/>
        <v>#DIV/0!</v>
      </c>
      <c r="M49" s="24" t="e">
        <f t="shared" si="35"/>
        <v>#DIV/0!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Public works -- see Data2</v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 t="e">
        <f t="shared" si="33"/>
        <v>#DIV/0!</v>
      </c>
      <c r="L50" s="22" t="e">
        <f t="shared" si="34"/>
        <v>#DIV/0!</v>
      </c>
      <c r="M50" s="24" t="e">
        <f t="shared" si="35"/>
        <v>#DIV/0!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7">
        <f>IF([1]Summ!C1086="",0,[1]Summ!C1086)</f>
        <v>0</v>
      </c>
      <c r="C51" s="217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 t="e">
        <f t="shared" si="33"/>
        <v>#DIV/0!</v>
      </c>
      <c r="L51" s="22" t="e">
        <f t="shared" si="34"/>
        <v>#DIV/0!</v>
      </c>
      <c r="M51" s="24" t="e">
        <f t="shared" si="35"/>
        <v>#DIV/0!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7">
        <f>IF([1]Summ!C1087="",0,[1]Summ!C1087)</f>
        <v>0</v>
      </c>
      <c r="C52" s="217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 t="e">
        <f t="shared" si="33"/>
        <v>#DIV/0!</v>
      </c>
      <c r="L52" s="22" t="e">
        <f t="shared" si="34"/>
        <v>#DIV/0!</v>
      </c>
      <c r="M52" s="24" t="e">
        <f t="shared" si="35"/>
        <v>#DIV/0!</v>
      </c>
      <c r="N52" s="2"/>
      <c r="O52" s="2"/>
      <c r="P52" s="2"/>
      <c r="Q52" s="2"/>
      <c r="R52" s="221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 t="e">
        <f t="shared" si="33"/>
        <v>#DIV/0!</v>
      </c>
      <c r="L53" s="22" t="e">
        <f t="shared" si="34"/>
        <v>#DIV/0!</v>
      </c>
      <c r="M53" s="24" t="e">
        <f t="shared" si="35"/>
        <v>#DIV/0!</v>
      </c>
      <c r="N53" s="2"/>
      <c r="O53" s="2"/>
      <c r="P53" s="2"/>
      <c r="Q53" s="2"/>
      <c r="R53" s="221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 t="e">
        <f t="shared" si="33"/>
        <v>#DIV/0!</v>
      </c>
      <c r="L54" s="22" t="e">
        <f t="shared" si="34"/>
        <v>#DIV/0!</v>
      </c>
      <c r="M54" s="24" t="e">
        <f t="shared" si="35"/>
        <v>#DIV/0!</v>
      </c>
      <c r="N54" s="2"/>
      <c r="O54" s="2"/>
      <c r="P54" s="2"/>
      <c r="Q54" s="2"/>
      <c r="R54" s="221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 t="e">
        <f t="shared" si="33"/>
        <v>#DIV/0!</v>
      </c>
      <c r="L55" s="22" t="e">
        <f t="shared" si="34"/>
        <v>#DIV/0!</v>
      </c>
      <c r="M55" s="24" t="e">
        <f t="shared" si="35"/>
        <v>#DIV/0!</v>
      </c>
      <c r="N55" s="2"/>
      <c r="O55" s="2"/>
      <c r="P55" s="2"/>
      <c r="Q55" s="2"/>
      <c r="R55" s="221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 t="e">
        <f t="shared" si="33"/>
        <v>#DIV/0!</v>
      </c>
      <c r="L56" s="22" t="e">
        <f t="shared" si="34"/>
        <v>#DIV/0!</v>
      </c>
      <c r="M56" s="24" t="e">
        <f t="shared" si="35"/>
        <v>#DIV/0!</v>
      </c>
      <c r="N56" s="2"/>
      <c r="O56" s="2"/>
      <c r="P56" s="2"/>
      <c r="Q56" s="2"/>
      <c r="R56" s="221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 t="e">
        <f t="shared" si="33"/>
        <v>#DIV/0!</v>
      </c>
      <c r="L57" s="22" t="e">
        <f t="shared" si="34"/>
        <v>#DIV/0!</v>
      </c>
      <c r="M57" s="24" t="e">
        <f t="shared" si="35"/>
        <v>#DIV/0!</v>
      </c>
      <c r="N57" s="2"/>
      <c r="O57" s="2"/>
      <c r="P57" s="2"/>
      <c r="Q57" s="2"/>
      <c r="R57" s="221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 t="e">
        <f t="shared" si="33"/>
        <v>#DIV/0!</v>
      </c>
      <c r="L58" s="22" t="e">
        <f t="shared" si="34"/>
        <v>#DIV/0!</v>
      </c>
      <c r="M58" s="24" t="e">
        <f t="shared" si="35"/>
        <v>#DIV/0!</v>
      </c>
      <c r="N58" s="2"/>
      <c r="O58" s="2"/>
      <c r="P58" s="2"/>
      <c r="Q58" s="2"/>
      <c r="R58" s="221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 t="e">
        <f t="shared" si="33"/>
        <v>#DIV/0!</v>
      </c>
      <c r="L59" s="22" t="e">
        <f t="shared" si="34"/>
        <v>#DIV/0!</v>
      </c>
      <c r="M59" s="24" t="e">
        <f t="shared" si="35"/>
        <v>#DIV/0!</v>
      </c>
      <c r="N59" s="2"/>
      <c r="O59" s="2"/>
      <c r="P59" s="2"/>
      <c r="Q59" s="2"/>
      <c r="R59" s="221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 t="e">
        <f t="shared" si="33"/>
        <v>#DIV/0!</v>
      </c>
      <c r="L60" s="22" t="e">
        <f t="shared" si="34"/>
        <v>#DIV/0!</v>
      </c>
      <c r="M60" s="24" t="e">
        <f t="shared" si="3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 t="e">
        <f t="shared" si="33"/>
        <v>#DIV/0!</v>
      </c>
      <c r="L61" s="22" t="e">
        <f t="shared" si="34"/>
        <v>#DIV/0!</v>
      </c>
      <c r="M61" s="24" t="e">
        <f t="shared" si="35"/>
        <v>#DIV/0!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 t="e">
        <f t="shared" si="33"/>
        <v>#DIV/0!</v>
      </c>
      <c r="L62" s="22" t="e">
        <f t="shared" si="34"/>
        <v>#DIV/0!</v>
      </c>
      <c r="M62" s="24" t="e">
        <f t="shared" si="35"/>
        <v>#DIV/0!</v>
      </c>
      <c r="N62" s="2"/>
      <c r="O62" s="2"/>
      <c r="P62" s="2"/>
      <c r="Q62" s="2"/>
      <c r="R62" s="22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 t="e">
        <f t="shared" si="33"/>
        <v>#DIV/0!</v>
      </c>
      <c r="L63" s="22" t="e">
        <f t="shared" si="34"/>
        <v>#DIV/0!</v>
      </c>
      <c r="M63" s="24" t="e">
        <f t="shared" si="3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 t="e">
        <f t="shared" si="33"/>
        <v>#DIV/0!</v>
      </c>
      <c r="L64" s="22" t="e">
        <f t="shared" si="34"/>
        <v>#DIV/0!</v>
      </c>
      <c r="M64" s="24" t="e">
        <f t="shared" si="3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750</v>
      </c>
      <c r="D65" s="42">
        <f>SUM(D37:D64)</f>
        <v>750</v>
      </c>
      <c r="E65" s="32"/>
      <c r="F65" s="32"/>
      <c r="G65" s="32"/>
      <c r="H65" s="31"/>
      <c r="I65" s="39">
        <f>SUM(I37:I64)</f>
        <v>750</v>
      </c>
      <c r="J65" s="39">
        <f>SUM(J37:J64)</f>
        <v>750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187.5</v>
      </c>
      <c r="AB65" s="137"/>
      <c r="AC65" s="153">
        <f>SUM(AC37:AC64)</f>
        <v>187.5</v>
      </c>
      <c r="AD65" s="137"/>
      <c r="AE65" s="153">
        <f>SUM(AE37:AE64)</f>
        <v>187.5</v>
      </c>
      <c r="AF65" s="137"/>
      <c r="AG65" s="153">
        <f>SUM(AG37:AG64)</f>
        <v>187.5</v>
      </c>
      <c r="AH65" s="137"/>
      <c r="AI65" s="153">
        <f>SUM(AI37:AI64)</f>
        <v>750</v>
      </c>
      <c r="AJ65" s="153">
        <f>SUM(AJ37:AJ64)</f>
        <v>375</v>
      </c>
      <c r="AK65" s="153">
        <f>SUM(AK37:AK64)</f>
        <v>375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0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0</v>
      </c>
      <c r="J70" s="51">
        <f t="shared" ref="J70:J77" si="44">J124*I$83</f>
        <v>0</v>
      </c>
      <c r="K70" s="40" t="e">
        <f>B70/B$76</f>
        <v>#DIV/0!</v>
      </c>
      <c r="L70" s="22" t="e">
        <f t="shared" ref="L70:L74" si="45"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0</v>
      </c>
      <c r="AB70" s="156">
        <f>Poor!AB70</f>
        <v>0.25</v>
      </c>
      <c r="AC70" s="147">
        <f>$J70*AB70</f>
        <v>0</v>
      </c>
      <c r="AD70" s="156">
        <f>Poor!AD70</f>
        <v>0.25</v>
      </c>
      <c r="AE70" s="147">
        <f>$J70*AD70</f>
        <v>0</v>
      </c>
      <c r="AF70" s="156">
        <f>Poor!AF70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0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0</v>
      </c>
      <c r="J71" s="51">
        <f t="shared" si="44"/>
        <v>0</v>
      </c>
      <c r="K71" s="40" t="e">
        <f t="shared" ref="K71:K72" si="47">B71/B$76</f>
        <v>#DIV/0!</v>
      </c>
      <c r="L71" s="22" t="e">
        <f t="shared" si="45"/>
        <v>#DIV/0!</v>
      </c>
      <c r="M71" s="24" t="e">
        <f t="shared" ref="M71:M72" si="48">J71/B$76</f>
        <v>#DIV/0!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0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0</v>
      </c>
      <c r="K72" s="40" t="e">
        <f t="shared" si="47"/>
        <v>#DIV/0!</v>
      </c>
      <c r="L72" s="22" t="e">
        <f t="shared" si="45"/>
        <v>#DIV/0!</v>
      </c>
      <c r="M72" s="24" t="e">
        <f t="shared" si="48"/>
        <v>#DIV/0!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 t="e">
        <f>B73/B$76</f>
        <v>#DIV/0!</v>
      </c>
      <c r="L73" s="22" t="e">
        <f t="shared" si="45"/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750</v>
      </c>
      <c r="J74" s="51">
        <f t="shared" si="44"/>
        <v>-221.25100354864301</v>
      </c>
      <c r="K74" s="40" t="e">
        <f>B74/B$76</f>
        <v>#DIV/0!</v>
      </c>
      <c r="L74" s="22" t="e">
        <f t="shared" si="45"/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187.5</v>
      </c>
      <c r="AB74" s="156"/>
      <c r="AC74" s="147">
        <f>AC30*$I$83/4</f>
        <v>187.5</v>
      </c>
      <c r="AD74" s="156"/>
      <c r="AE74" s="147">
        <f>AE30*$I$83/4</f>
        <v>187.5</v>
      </c>
      <c r="AF74" s="156"/>
      <c r="AG74" s="147">
        <f>AG30*$I$83/4</f>
        <v>187.5</v>
      </c>
      <c r="AH74" s="155"/>
      <c r="AI74" s="147">
        <f>SUM(AA74,AC74,AE74,AG74)</f>
        <v>750</v>
      </c>
      <c r="AJ74" s="148">
        <f>(AA74+AC74)</f>
        <v>375</v>
      </c>
      <c r="AK74" s="147">
        <f>(AE74+AG74)</f>
        <v>375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971.25100354864298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750</v>
      </c>
      <c r="J76" s="51">
        <f t="shared" si="44"/>
        <v>750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187.5</v>
      </c>
      <c r="AB76" s="137"/>
      <c r="AC76" s="153">
        <f>AC65</f>
        <v>187.5</v>
      </c>
      <c r="AD76" s="137"/>
      <c r="AE76" s="153">
        <f>AE65</f>
        <v>187.5</v>
      </c>
      <c r="AF76" s="137"/>
      <c r="AG76" s="153">
        <f>AG65</f>
        <v>187.5</v>
      </c>
      <c r="AH76" s="137"/>
      <c r="AI76" s="153">
        <f>SUM(AA76,AC76,AE76,AG76)</f>
        <v>750</v>
      </c>
      <c r="AJ76" s="154">
        <f>SUM(AA76,AC76)</f>
        <v>375</v>
      </c>
      <c r="AK76" s="154">
        <f>SUM(AE76,AG76)</f>
        <v>375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0</v>
      </c>
      <c r="J77" s="100">
        <f t="shared" si="44"/>
        <v>0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1435.0073593567154</v>
      </c>
      <c r="AB77" s="112"/>
      <c r="AC77" s="111">
        <f>AC31*$I$83/4</f>
        <v>1656.2583629053586</v>
      </c>
      <c r="AD77" s="112"/>
      <c r="AE77" s="111">
        <f>AE31*$I$83/4</f>
        <v>1656.2583629053586</v>
      </c>
      <c r="AF77" s="112"/>
      <c r="AG77" s="111">
        <f>AG31*$I$83/4</f>
        <v>1656.2583629053586</v>
      </c>
      <c r="AH77" s="110"/>
      <c r="AI77" s="154">
        <f>SUM(AA77,AC77,AE77,AG77)</f>
        <v>6403.7824480727913</v>
      </c>
      <c r="AJ77" s="153">
        <f>SUM(AA77,AC77)</f>
        <v>3091.2657222620737</v>
      </c>
      <c r="AK77" s="160">
        <f>SUM(AE77,AG77)</f>
        <v>3312.5167258107172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[1]Summ!C1037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187.5</v>
      </c>
      <c r="AB79" s="112"/>
      <c r="AC79" s="112">
        <f>AA79-AA74+AC65-AC70</f>
        <v>187.5</v>
      </c>
      <c r="AD79" s="112"/>
      <c r="AE79" s="112">
        <f>AC79-AC74+AE65-AE70</f>
        <v>187.5</v>
      </c>
      <c r="AF79" s="112"/>
      <c r="AG79" s="112">
        <f>AE79-AE74+AG65-AG70</f>
        <v>187.5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IF([1]Summ!C1039=0,Poor!B81,[1]Summ!C1039=0)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7375.0334516214343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7375.0334516214343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1843.7583629053586</v>
      </c>
      <c r="AB83" s="112"/>
      <c r="AC83" s="165">
        <f>$I$83*AB82/4</f>
        <v>1843.7583629053586</v>
      </c>
      <c r="AD83" s="112"/>
      <c r="AE83" s="165">
        <f>$I$83*AD82/4</f>
        <v>1843.7583629053586</v>
      </c>
      <c r="AF83" s="112"/>
      <c r="AG83" s="165">
        <f>$I$83*AF82/4</f>
        <v>1843.7583629053586</v>
      </c>
      <c r="AH83" s="165">
        <f>SUM(AA83,AC83,AE83,AG83)</f>
        <v>7375.0334516214343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7375.0334516214343</v>
      </c>
      <c r="C84" s="46"/>
      <c r="D84" s="238"/>
      <c r="E84" s="64"/>
      <c r="F84" s="64"/>
      <c r="G84" s="64"/>
      <c r="H84" s="239">
        <f>IF(B84=0,0,I84/B84)</f>
        <v>1</v>
      </c>
      <c r="I84" s="237">
        <f>(B70*H70)+((1-(D29*H29))*I83)</f>
        <v>7375.0334516214343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1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30">
        <f t="shared" si="49"/>
        <v>0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1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30">
        <f t="shared" si="49"/>
        <v>0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30">
        <f t="shared" si="49"/>
        <v>0</v>
      </c>
      <c r="N93" s="232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31">
        <f t="shared" si="49"/>
        <v>0</v>
      </c>
      <c r="N94" s="232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31">
        <f t="shared" si="49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31">
        <f t="shared" si="49"/>
        <v>0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root crops: no. local meas( Potatoes)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31">
        <f t="shared" si="49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WILD FOODS -- see worksheet Data 3</v>
      </c>
      <c r="B98" s="75">
        <f t="shared" si="51"/>
        <v>0</v>
      </c>
      <c r="C98" s="75">
        <f t="shared" si="51"/>
        <v>0.10169445398720316</v>
      </c>
      <c r="D98" s="24">
        <f t="shared" si="52"/>
        <v>0.10169445398720316</v>
      </c>
      <c r="H98" s="24">
        <f t="shared" si="53"/>
        <v>1</v>
      </c>
      <c r="I98" s="22">
        <f t="shared" si="54"/>
        <v>0.10169445398720316</v>
      </c>
      <c r="J98" s="24">
        <f t="shared" si="55"/>
        <v>0.10169445398720316</v>
      </c>
      <c r="K98" s="22">
        <f t="shared" si="56"/>
        <v>0</v>
      </c>
      <c r="L98" s="22">
        <f t="shared" si="57"/>
        <v>0</v>
      </c>
      <c r="M98" s="231">
        <f t="shared" si="49"/>
        <v>0.10169445398720316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Agricultural cash income -- see Data2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31">
        <f t="shared" si="49"/>
        <v>0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Formal Employment (conservancies, etc.)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31">
        <f t="shared" si="49"/>
        <v>0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Self-employment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30">
        <f t="shared" si="49"/>
        <v>0</v>
      </c>
      <c r="N101" s="232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Small business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31">
        <f t="shared" si="49"/>
        <v>0</v>
      </c>
      <c r="N102" s="232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Social development -- see Data2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31">
        <f t="shared" si="49"/>
        <v>0</v>
      </c>
      <c r="N103" s="232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Public works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31">
        <f t="shared" si="49"/>
        <v>0</v>
      </c>
      <c r="N104" s="232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31">
        <f t="shared" si="49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31">
        <f>(J106)</f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31">
        <f t="shared" ref="M107:M118" si="65">(J107)</f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31">
        <f t="shared" si="65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31">
        <f t="shared" si="65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31">
        <f t="shared" si="65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31">
        <f t="shared" si="65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31">
        <f t="shared" si="65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31">
        <f t="shared" si="65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31">
        <f t="shared" si="65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31">
        <f t="shared" si="65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31">
        <f t="shared" si="65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31">
        <f t="shared" si="65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31">
        <f t="shared" si="65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0.10169445398720316</v>
      </c>
      <c r="D119" s="24">
        <f>SUM(D91:D118)</f>
        <v>0.10169445398720316</v>
      </c>
      <c r="E119" s="22"/>
      <c r="F119" s="2"/>
      <c r="G119" s="2"/>
      <c r="H119" s="31"/>
      <c r="I119" s="22">
        <f>SUM(I91:I118)</f>
        <v>0.10169445398720316</v>
      </c>
      <c r="J119" s="24">
        <f>SUM(J91:J118)</f>
        <v>0.10169445398720316</v>
      </c>
      <c r="K119" s="22">
        <f>SUM(K91:K118)</f>
        <v>0</v>
      </c>
      <c r="L119" s="22">
        <f>SUM(L91:L118)</f>
        <v>0</v>
      </c>
      <c r="M119" s="57">
        <f t="shared" si="49"/>
        <v>0.10169445398720316</v>
      </c>
      <c r="N119" s="226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0</v>
      </c>
      <c r="J124" s="240">
        <f>IF(SUMPRODUCT($B$124:$B124,$H$124:$H124)&lt;J$119,($B124*$H124),J$119)</f>
        <v>0</v>
      </c>
      <c r="K124" s="29">
        <f>(B124)</f>
        <v>0</v>
      </c>
      <c r="L124" s="29">
        <f>IF(SUMPRODUCT($B$124:$B124,$H$124:$H124)&lt;L$119,($B124*$H124),L$119)</f>
        <v>0</v>
      </c>
      <c r="M124" s="243">
        <f t="shared" si="66"/>
        <v>0</v>
      </c>
      <c r="N124" s="58"/>
      <c r="O124" s="174">
        <f>B124*H124</f>
        <v>0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</v>
      </c>
      <c r="J125" s="240">
        <f>IF(SUMPRODUCT($B$124:$B125,$H$124:$H125)&lt;J$119,($B125*$H125),IF(SUMPRODUCT($B$124:$B124,$H$124:$H124)&lt;J$119,J$119-SUMPRODUCT($B$124:$B124,$H$124:$H124),0))</f>
        <v>0</v>
      </c>
      <c r="K125" s="29">
        <f>(B125)</f>
        <v>0</v>
      </c>
      <c r="L125" s="29">
        <f>IF(SUMPRODUCT($B$124:$B125,$H$124:$H125)&lt;L$119,($B125*$H125),IF(SUMPRODUCT($B$124:$B124,$H$124:$H124)&lt;L$119,L$119-SUMPRODUCT($B$124:$B124,$H$124:$H124),0))</f>
        <v>0</v>
      </c>
      <c r="M125" s="243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0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0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3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66"/>
        <v>0</v>
      </c>
      <c r="N127" s="58"/>
      <c r="O127" s="174">
        <f>B127*H127</f>
        <v>0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</v>
      </c>
      <c r="C128" s="2"/>
      <c r="D128" s="31"/>
      <c r="E128" s="2"/>
      <c r="F128" s="2"/>
      <c r="G128" s="2"/>
      <c r="H128" s="24"/>
      <c r="I128" s="29">
        <f>(I30)</f>
        <v>0.10169445398720316</v>
      </c>
      <c r="J128" s="231">
        <f>(J30)</f>
        <v>-0.03</v>
      </c>
      <c r="K128" s="29">
        <f>(B128)</f>
        <v>0</v>
      </c>
      <c r="L128" s="29">
        <f>IF(L124=L119,0,(L119-L124)/(B119-B124)*K128)</f>
        <v>0</v>
      </c>
      <c r="M128" s="243">
        <f t="shared" si="66"/>
        <v>-0.03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0.13169445398720314</v>
      </c>
      <c r="K129" s="29">
        <f>(B129)</f>
        <v>0</v>
      </c>
      <c r="L129" s="60">
        <f>IF(SUM(L124:L128)&gt;L130,0,L130-SUM(L124:L128))</f>
        <v>0</v>
      </c>
      <c r="M129" s="243">
        <f t="shared" si="66"/>
        <v>0.13169445398720314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0</v>
      </c>
      <c r="C130" s="2"/>
      <c r="D130" s="31"/>
      <c r="E130" s="2"/>
      <c r="F130" s="2"/>
      <c r="G130" s="2"/>
      <c r="H130" s="24"/>
      <c r="I130" s="29">
        <f>(I119)</f>
        <v>0.10169445398720316</v>
      </c>
      <c r="J130" s="231">
        <f>(J119)</f>
        <v>0.10169445398720316</v>
      </c>
      <c r="K130" s="29">
        <f>(B130)</f>
        <v>0</v>
      </c>
      <c r="L130" s="29">
        <f>(L119)</f>
        <v>0</v>
      </c>
      <c r="M130" s="243">
        <f t="shared" si="66"/>
        <v>0.10169445398720316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</v>
      </c>
      <c r="J131" s="240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0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27" priority="241" operator="equal">
      <formula>16</formula>
    </cfRule>
    <cfRule type="cellIs" dxfId="526" priority="242" operator="equal">
      <formula>15</formula>
    </cfRule>
    <cfRule type="cellIs" dxfId="525" priority="243" operator="equal">
      <formula>14</formula>
    </cfRule>
    <cfRule type="cellIs" dxfId="524" priority="244" operator="equal">
      <formula>13</formula>
    </cfRule>
    <cfRule type="cellIs" dxfId="523" priority="245" operator="equal">
      <formula>12</formula>
    </cfRule>
    <cfRule type="cellIs" dxfId="522" priority="246" operator="equal">
      <formula>11</formula>
    </cfRule>
    <cfRule type="cellIs" dxfId="521" priority="247" operator="equal">
      <formula>10</formula>
    </cfRule>
    <cfRule type="cellIs" dxfId="520" priority="248" operator="equal">
      <formula>9</formula>
    </cfRule>
    <cfRule type="cellIs" dxfId="519" priority="249" operator="equal">
      <formula>8</formula>
    </cfRule>
    <cfRule type="cellIs" dxfId="518" priority="250" operator="equal">
      <formula>7</formula>
    </cfRule>
    <cfRule type="cellIs" dxfId="517" priority="251" operator="equal">
      <formula>6</formula>
    </cfRule>
    <cfRule type="cellIs" dxfId="516" priority="252" operator="equal">
      <formula>5</formula>
    </cfRule>
    <cfRule type="cellIs" dxfId="515" priority="253" operator="equal">
      <formula>4</formula>
    </cfRule>
    <cfRule type="cellIs" dxfId="514" priority="254" operator="equal">
      <formula>3</formula>
    </cfRule>
    <cfRule type="cellIs" dxfId="513" priority="255" operator="equal">
      <formula>2</formula>
    </cfRule>
    <cfRule type="cellIs" dxfId="512" priority="256" operator="equal">
      <formula>1</formula>
    </cfRule>
  </conditionalFormatting>
  <conditionalFormatting sqref="N29">
    <cfRule type="cellIs" dxfId="511" priority="225" operator="equal">
      <formula>16</formula>
    </cfRule>
    <cfRule type="cellIs" dxfId="510" priority="226" operator="equal">
      <formula>15</formula>
    </cfRule>
    <cfRule type="cellIs" dxfId="509" priority="227" operator="equal">
      <formula>14</formula>
    </cfRule>
    <cfRule type="cellIs" dxfId="508" priority="228" operator="equal">
      <formula>13</formula>
    </cfRule>
    <cfRule type="cellIs" dxfId="507" priority="229" operator="equal">
      <formula>12</formula>
    </cfRule>
    <cfRule type="cellIs" dxfId="506" priority="230" operator="equal">
      <formula>11</formula>
    </cfRule>
    <cfRule type="cellIs" dxfId="505" priority="231" operator="equal">
      <formula>10</formula>
    </cfRule>
    <cfRule type="cellIs" dxfId="504" priority="232" operator="equal">
      <formula>9</formula>
    </cfRule>
    <cfRule type="cellIs" dxfId="503" priority="233" operator="equal">
      <formula>8</formula>
    </cfRule>
    <cfRule type="cellIs" dxfId="502" priority="234" operator="equal">
      <formula>7</formula>
    </cfRule>
    <cfRule type="cellIs" dxfId="501" priority="235" operator="equal">
      <formula>6</formula>
    </cfRule>
    <cfRule type="cellIs" dxfId="500" priority="236" operator="equal">
      <formula>5</formula>
    </cfRule>
    <cfRule type="cellIs" dxfId="499" priority="237" operator="equal">
      <formula>4</formula>
    </cfRule>
    <cfRule type="cellIs" dxfId="498" priority="238" operator="equal">
      <formula>3</formula>
    </cfRule>
    <cfRule type="cellIs" dxfId="497" priority="239" operator="equal">
      <formula>2</formula>
    </cfRule>
    <cfRule type="cellIs" dxfId="496" priority="240" operator="equal">
      <formula>1</formula>
    </cfRule>
  </conditionalFormatting>
  <conditionalFormatting sqref="N116:N119">
    <cfRule type="cellIs" dxfId="495" priority="209" operator="equal">
      <formula>16</formula>
    </cfRule>
    <cfRule type="cellIs" dxfId="494" priority="210" operator="equal">
      <formula>15</formula>
    </cfRule>
    <cfRule type="cellIs" dxfId="493" priority="211" operator="equal">
      <formula>14</formula>
    </cfRule>
    <cfRule type="cellIs" dxfId="492" priority="212" operator="equal">
      <formula>13</formula>
    </cfRule>
    <cfRule type="cellIs" dxfId="491" priority="213" operator="equal">
      <formula>12</formula>
    </cfRule>
    <cfRule type="cellIs" dxfId="490" priority="214" operator="equal">
      <formula>11</formula>
    </cfRule>
    <cfRule type="cellIs" dxfId="489" priority="215" operator="equal">
      <formula>10</formula>
    </cfRule>
    <cfRule type="cellIs" dxfId="488" priority="216" operator="equal">
      <formula>9</formula>
    </cfRule>
    <cfRule type="cellIs" dxfId="487" priority="217" operator="equal">
      <formula>8</formula>
    </cfRule>
    <cfRule type="cellIs" dxfId="486" priority="218" operator="equal">
      <formula>7</formula>
    </cfRule>
    <cfRule type="cellIs" dxfId="485" priority="219" operator="equal">
      <formula>6</formula>
    </cfRule>
    <cfRule type="cellIs" dxfId="484" priority="220" operator="equal">
      <formula>5</formula>
    </cfRule>
    <cfRule type="cellIs" dxfId="483" priority="221" operator="equal">
      <formula>4</formula>
    </cfRule>
    <cfRule type="cellIs" dxfId="482" priority="222" operator="equal">
      <formula>3</formula>
    </cfRule>
    <cfRule type="cellIs" dxfId="481" priority="223" operator="equal">
      <formula>2</formula>
    </cfRule>
    <cfRule type="cellIs" dxfId="480" priority="224" operator="equal">
      <formula>1</formula>
    </cfRule>
  </conditionalFormatting>
  <conditionalFormatting sqref="N27:N28">
    <cfRule type="cellIs" dxfId="479" priority="161" operator="equal">
      <formula>16</formula>
    </cfRule>
    <cfRule type="cellIs" dxfId="478" priority="162" operator="equal">
      <formula>15</formula>
    </cfRule>
    <cfRule type="cellIs" dxfId="477" priority="163" operator="equal">
      <formula>14</formula>
    </cfRule>
    <cfRule type="cellIs" dxfId="476" priority="164" operator="equal">
      <formula>13</formula>
    </cfRule>
    <cfRule type="cellIs" dxfId="475" priority="165" operator="equal">
      <formula>12</formula>
    </cfRule>
    <cfRule type="cellIs" dxfId="474" priority="166" operator="equal">
      <formula>11</formula>
    </cfRule>
    <cfRule type="cellIs" dxfId="473" priority="167" operator="equal">
      <formula>10</formula>
    </cfRule>
    <cfRule type="cellIs" dxfId="472" priority="168" operator="equal">
      <formula>9</formula>
    </cfRule>
    <cfRule type="cellIs" dxfId="471" priority="169" operator="equal">
      <formula>8</formula>
    </cfRule>
    <cfRule type="cellIs" dxfId="470" priority="170" operator="equal">
      <formula>7</formula>
    </cfRule>
    <cfRule type="cellIs" dxfId="469" priority="171" operator="equal">
      <formula>6</formula>
    </cfRule>
    <cfRule type="cellIs" dxfId="468" priority="172" operator="equal">
      <formula>5</formula>
    </cfRule>
    <cfRule type="cellIs" dxfId="467" priority="173" operator="equal">
      <formula>4</formula>
    </cfRule>
    <cfRule type="cellIs" dxfId="466" priority="174" operator="equal">
      <formula>3</formula>
    </cfRule>
    <cfRule type="cellIs" dxfId="465" priority="175" operator="equal">
      <formula>2</formula>
    </cfRule>
    <cfRule type="cellIs" dxfId="464" priority="176" operator="equal">
      <formula>1</formula>
    </cfRule>
  </conditionalFormatting>
  <conditionalFormatting sqref="N6:N26">
    <cfRule type="cellIs" dxfId="463" priority="65" operator="equal">
      <formula>16</formula>
    </cfRule>
    <cfRule type="cellIs" dxfId="462" priority="66" operator="equal">
      <formula>15</formula>
    </cfRule>
    <cfRule type="cellIs" dxfId="461" priority="67" operator="equal">
      <formula>14</formula>
    </cfRule>
    <cfRule type="cellIs" dxfId="460" priority="68" operator="equal">
      <formula>13</formula>
    </cfRule>
    <cfRule type="cellIs" dxfId="459" priority="69" operator="equal">
      <formula>12</formula>
    </cfRule>
    <cfRule type="cellIs" dxfId="458" priority="70" operator="equal">
      <formula>11</formula>
    </cfRule>
    <cfRule type="cellIs" dxfId="457" priority="71" operator="equal">
      <formula>10</formula>
    </cfRule>
    <cfRule type="cellIs" dxfId="456" priority="72" operator="equal">
      <formula>9</formula>
    </cfRule>
    <cfRule type="cellIs" dxfId="455" priority="73" operator="equal">
      <formula>8</formula>
    </cfRule>
    <cfRule type="cellIs" dxfId="454" priority="74" operator="equal">
      <formula>7</formula>
    </cfRule>
    <cfRule type="cellIs" dxfId="453" priority="75" operator="equal">
      <formula>6</formula>
    </cfRule>
    <cfRule type="cellIs" dxfId="452" priority="76" operator="equal">
      <formula>5</formula>
    </cfRule>
    <cfRule type="cellIs" dxfId="451" priority="77" operator="equal">
      <formula>4</formula>
    </cfRule>
    <cfRule type="cellIs" dxfId="450" priority="78" operator="equal">
      <formula>3</formula>
    </cfRule>
    <cfRule type="cellIs" dxfId="449" priority="79" operator="equal">
      <formula>2</formula>
    </cfRule>
    <cfRule type="cellIs" dxfId="448" priority="80" operator="equal">
      <formula>1</formula>
    </cfRule>
  </conditionalFormatting>
  <conditionalFormatting sqref="N113:N115">
    <cfRule type="cellIs" dxfId="447" priority="49" operator="equal">
      <formula>16</formula>
    </cfRule>
    <cfRule type="cellIs" dxfId="446" priority="50" operator="equal">
      <formula>15</formula>
    </cfRule>
    <cfRule type="cellIs" dxfId="445" priority="51" operator="equal">
      <formula>14</formula>
    </cfRule>
    <cfRule type="cellIs" dxfId="444" priority="52" operator="equal">
      <formula>13</formula>
    </cfRule>
    <cfRule type="cellIs" dxfId="443" priority="53" operator="equal">
      <formula>12</formula>
    </cfRule>
    <cfRule type="cellIs" dxfId="442" priority="54" operator="equal">
      <formula>11</formula>
    </cfRule>
    <cfRule type="cellIs" dxfId="441" priority="55" operator="equal">
      <formula>10</formula>
    </cfRule>
    <cfRule type="cellIs" dxfId="440" priority="56" operator="equal">
      <formula>9</formula>
    </cfRule>
    <cfRule type="cellIs" dxfId="439" priority="57" operator="equal">
      <formula>8</formula>
    </cfRule>
    <cfRule type="cellIs" dxfId="438" priority="58" operator="equal">
      <formula>7</formula>
    </cfRule>
    <cfRule type="cellIs" dxfId="437" priority="59" operator="equal">
      <formula>6</formula>
    </cfRule>
    <cfRule type="cellIs" dxfId="436" priority="60" operator="equal">
      <formula>5</formula>
    </cfRule>
    <cfRule type="cellIs" dxfId="435" priority="61" operator="equal">
      <formula>4</formula>
    </cfRule>
    <cfRule type="cellIs" dxfId="434" priority="62" operator="equal">
      <formula>3</formula>
    </cfRule>
    <cfRule type="cellIs" dxfId="433" priority="63" operator="equal">
      <formula>2</formula>
    </cfRule>
    <cfRule type="cellIs" dxfId="432" priority="64" operator="equal">
      <formula>1</formula>
    </cfRule>
  </conditionalFormatting>
  <conditionalFormatting sqref="N112">
    <cfRule type="cellIs" dxfId="431" priority="33" operator="equal">
      <formula>16</formula>
    </cfRule>
    <cfRule type="cellIs" dxfId="430" priority="34" operator="equal">
      <formula>15</formula>
    </cfRule>
    <cfRule type="cellIs" dxfId="429" priority="35" operator="equal">
      <formula>14</formula>
    </cfRule>
    <cfRule type="cellIs" dxfId="428" priority="36" operator="equal">
      <formula>13</formula>
    </cfRule>
    <cfRule type="cellIs" dxfId="427" priority="37" operator="equal">
      <formula>12</formula>
    </cfRule>
    <cfRule type="cellIs" dxfId="426" priority="38" operator="equal">
      <formula>11</formula>
    </cfRule>
    <cfRule type="cellIs" dxfId="425" priority="39" operator="equal">
      <formula>10</formula>
    </cfRule>
    <cfRule type="cellIs" dxfId="424" priority="40" operator="equal">
      <formula>9</formula>
    </cfRule>
    <cfRule type="cellIs" dxfId="423" priority="41" operator="equal">
      <formula>8</formula>
    </cfRule>
    <cfRule type="cellIs" dxfId="422" priority="42" operator="equal">
      <formula>7</formula>
    </cfRule>
    <cfRule type="cellIs" dxfId="421" priority="43" operator="equal">
      <formula>6</formula>
    </cfRule>
    <cfRule type="cellIs" dxfId="420" priority="44" operator="equal">
      <formula>5</formula>
    </cfRule>
    <cfRule type="cellIs" dxfId="419" priority="45" operator="equal">
      <formula>4</formula>
    </cfRule>
    <cfRule type="cellIs" dxfId="418" priority="46" operator="equal">
      <formula>3</formula>
    </cfRule>
    <cfRule type="cellIs" dxfId="417" priority="47" operator="equal">
      <formula>2</formula>
    </cfRule>
    <cfRule type="cellIs" dxfId="416" priority="48" operator="equal">
      <formula>1</formula>
    </cfRule>
  </conditionalFormatting>
  <conditionalFormatting sqref="N91:N104">
    <cfRule type="cellIs" dxfId="415" priority="17" operator="equal">
      <formula>16</formula>
    </cfRule>
    <cfRule type="cellIs" dxfId="414" priority="18" operator="equal">
      <formula>15</formula>
    </cfRule>
    <cfRule type="cellIs" dxfId="413" priority="19" operator="equal">
      <formula>14</formula>
    </cfRule>
    <cfRule type="cellIs" dxfId="412" priority="20" operator="equal">
      <formula>13</formula>
    </cfRule>
    <cfRule type="cellIs" dxfId="411" priority="21" operator="equal">
      <formula>12</formula>
    </cfRule>
    <cfRule type="cellIs" dxfId="410" priority="22" operator="equal">
      <formula>11</formula>
    </cfRule>
    <cfRule type="cellIs" dxfId="409" priority="23" operator="equal">
      <formula>10</formula>
    </cfRule>
    <cfRule type="cellIs" dxfId="408" priority="24" operator="equal">
      <formula>9</formula>
    </cfRule>
    <cfRule type="cellIs" dxfId="407" priority="25" operator="equal">
      <formula>8</formula>
    </cfRule>
    <cfRule type="cellIs" dxfId="406" priority="26" operator="equal">
      <formula>7</formula>
    </cfRule>
    <cfRule type="cellIs" dxfId="405" priority="27" operator="equal">
      <formula>6</formula>
    </cfRule>
    <cfRule type="cellIs" dxfId="404" priority="28" operator="equal">
      <formula>5</formula>
    </cfRule>
    <cfRule type="cellIs" dxfId="403" priority="29" operator="equal">
      <formula>4</formula>
    </cfRule>
    <cfRule type="cellIs" dxfId="402" priority="30" operator="equal">
      <formula>3</formula>
    </cfRule>
    <cfRule type="cellIs" dxfId="401" priority="31" operator="equal">
      <formula>2</formula>
    </cfRule>
    <cfRule type="cellIs" dxfId="400" priority="32" operator="equal">
      <formula>1</formula>
    </cfRule>
  </conditionalFormatting>
  <conditionalFormatting sqref="N105:N111">
    <cfRule type="cellIs" dxfId="399" priority="1" operator="equal">
      <formula>16</formula>
    </cfRule>
    <cfRule type="cellIs" dxfId="398" priority="2" operator="equal">
      <formula>15</formula>
    </cfRule>
    <cfRule type="cellIs" dxfId="397" priority="3" operator="equal">
      <formula>14</formula>
    </cfRule>
    <cfRule type="cellIs" dxfId="396" priority="4" operator="equal">
      <formula>13</formula>
    </cfRule>
    <cfRule type="cellIs" dxfId="395" priority="5" operator="equal">
      <formula>12</formula>
    </cfRule>
    <cfRule type="cellIs" dxfId="394" priority="6" operator="equal">
      <formula>11</formula>
    </cfRule>
    <cfRule type="cellIs" dxfId="393" priority="7" operator="equal">
      <formula>10</formula>
    </cfRule>
    <cfRule type="cellIs" dxfId="392" priority="8" operator="equal">
      <formula>9</formula>
    </cfRule>
    <cfRule type="cellIs" dxfId="391" priority="9" operator="equal">
      <formula>8</formula>
    </cfRule>
    <cfRule type="cellIs" dxfId="390" priority="10" operator="equal">
      <formula>7</formula>
    </cfRule>
    <cfRule type="cellIs" dxfId="389" priority="11" operator="equal">
      <formula>6</formula>
    </cfRule>
    <cfRule type="cellIs" dxfId="388" priority="12" operator="equal">
      <formula>5</formula>
    </cfRule>
    <cfRule type="cellIs" dxfId="387" priority="13" operator="equal">
      <formula>4</formula>
    </cfRule>
    <cfRule type="cellIs" dxfId="386" priority="14" operator="equal">
      <formula>3</formula>
    </cfRule>
    <cfRule type="cellIs" dxfId="385" priority="15" operator="equal">
      <formula>2</formula>
    </cfRule>
    <cfRule type="cellIs" dxfId="38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N91" sqref="N91:N115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ZAMMO: 59210</v>
      </c>
      <c r="B1" s="250" t="str">
        <f>[1]WB!$A$2</f>
        <v>Mzimkulu-Mkomazi midlands open access mixed farming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2" t="s">
        <v>105</v>
      </c>
      <c r="AA1" s="263"/>
      <c r="AB1" s="262" t="s">
        <v>106</v>
      </c>
      <c r="AC1" s="263"/>
      <c r="AD1" s="262" t="s">
        <v>107</v>
      </c>
      <c r="AE1" s="263"/>
      <c r="AF1" s="262" t="s">
        <v>108</v>
      </c>
      <c r="AG1" s="263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0" t="s">
        <v>109</v>
      </c>
      <c r="AA2" s="264"/>
      <c r="AB2" s="260" t="s">
        <v>110</v>
      </c>
      <c r="AC2" s="264"/>
      <c r="AD2" s="260" t="s">
        <v>111</v>
      </c>
      <c r="AE2" s="264"/>
      <c r="AF2" s="260" t="s">
        <v>112</v>
      </c>
      <c r="AG2" s="264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Own meat</v>
      </c>
      <c r="B6" s="216">
        <f>IF([1]Summ!E1044="",0,[1]Summ!E1044)</f>
        <v>0</v>
      </c>
      <c r="C6" s="216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7">
        <f t="shared" ref="M6:M31" si="6">J6</f>
        <v>0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Maize: kg produced</v>
      </c>
      <c r="B7" s="216">
        <f>IF([1]Summ!E1045="",0,[1]Summ!E1045)</f>
        <v>3.9430479452054794E-2</v>
      </c>
      <c r="C7" s="216">
        <f>IF([1]Summ!F1045="",0,[1]Summ!F1045)</f>
        <v>0</v>
      </c>
      <c r="D7" s="24">
        <f t="shared" si="0"/>
        <v>3.9430479452054794E-2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3.9430479452054794E-2</v>
      </c>
      <c r="J7" s="24">
        <f t="shared" si="3"/>
        <v>3.9430479452054794E-2</v>
      </c>
      <c r="K7" s="22">
        <f t="shared" si="4"/>
        <v>3.9430479452054794E-2</v>
      </c>
      <c r="L7" s="22">
        <f t="shared" si="5"/>
        <v>3.9430479452054794E-2</v>
      </c>
      <c r="M7" s="227">
        <f t="shared" si="6"/>
        <v>3.9430479452054794E-2</v>
      </c>
      <c r="N7" s="232">
        <v>1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808.46557108977606</v>
      </c>
      <c r="S7" s="225">
        <f>IF($B$81=0,0,(SUMIF($N$6:$N$28,$U7,L$6:L$28)+SUMIF($N$91:$N$118,$U7,L$91:L$118))*$B$83*$H$84*Poor!$B$81/$B$81)</f>
        <v>808.46557108977606</v>
      </c>
      <c r="T7" s="225">
        <f>IF($B$81=0,0,(SUMIF($N$6:$N$28,$U7,M$6:M$28)+SUMIF($N$91:$N$118,$U7,M$91:M$118))*$B$83*$H$84*Poor!$B$81/$B$81)</f>
        <v>808.46557108977606</v>
      </c>
      <c r="U7" s="226">
        <v>1</v>
      </c>
      <c r="V7" s="56"/>
      <c r="W7" s="115"/>
      <c r="X7" s="124">
        <v>4</v>
      </c>
      <c r="Y7" s="184">
        <f t="shared" ref="Y7:Y29" si="9">M7*4</f>
        <v>0.15772191780821918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0.15772191780821918</v>
      </c>
      <c r="AH7" s="123">
        <f t="shared" ref="AH7:AH30" si="12">SUM(Z7,AB7,AD7,AF7)</f>
        <v>1</v>
      </c>
      <c r="AI7" s="184">
        <f t="shared" ref="AI7:AI30" si="13">SUM(AA7,AC7,AE7,AG7)/4</f>
        <v>3.9430479452054794E-2</v>
      </c>
      <c r="AJ7" s="120">
        <f t="shared" ref="AJ7:AJ31" si="14">(AA7+AC7)/2</f>
        <v>0</v>
      </c>
      <c r="AK7" s="119">
        <f t="shared" ref="AK7:AK31" si="15">(AE7+AG7)/2</f>
        <v>7.8860958904109588E-2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Beans: kg produced</v>
      </c>
      <c r="B8" s="216">
        <f>IF([1]Summ!E1046="",0,[1]Summ!E1046)</f>
        <v>2.9458804483188047E-2</v>
      </c>
      <c r="C8" s="216">
        <f>IF([1]Summ!F1046="",0,[1]Summ!F1046)</f>
        <v>0</v>
      </c>
      <c r="D8" s="24">
        <f t="shared" si="0"/>
        <v>2.9458804483188047E-2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2.9458804483188047E-2</v>
      </c>
      <c r="J8" s="24">
        <f t="shared" si="3"/>
        <v>2.9458804483188047E-2</v>
      </c>
      <c r="K8" s="22">
        <f t="shared" si="4"/>
        <v>2.9458804483188047E-2</v>
      </c>
      <c r="L8" s="22">
        <f t="shared" si="5"/>
        <v>2.9458804483188047E-2</v>
      </c>
      <c r="M8" s="227">
        <f t="shared" si="6"/>
        <v>2.9458804483188047E-2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0</v>
      </c>
      <c r="S8" s="225">
        <f>IF($B$81=0,0,(SUMIF($N$6:$N$28,$U8,L$6:L$28)+SUMIF($N$91:$N$118,$U8,L$91:L$118))*$B$83*$H$84*Poor!$B$81/$B$81)</f>
        <v>0</v>
      </c>
      <c r="T8" s="225">
        <f>IF($B$81=0,0,(SUMIF($N$6:$N$28,$U8,M$6:M$28)+SUMIF($N$91:$N$118,$U8,M$91:M$118))*$B$83*$H$84*Poor!$B$81/$B$81)</f>
        <v>0</v>
      </c>
      <c r="U8" s="226">
        <v>2</v>
      </c>
      <c r="V8" s="185"/>
      <c r="W8" s="115"/>
      <c r="X8" s="124">
        <v>1</v>
      </c>
      <c r="Y8" s="184">
        <f t="shared" si="9"/>
        <v>0.11783521793275219</v>
      </c>
      <c r="Z8" s="125">
        <f>IF($Y8=0,0,AA8/$Y8)</f>
        <v>0.81995264322851413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9.6619298409368171E-2</v>
      </c>
      <c r="AB8" s="125">
        <f>IF($Y8=0,0,AC8/$Y8)</f>
        <v>0.18004735677148581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2.1215919523384016E-2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2.9458804483188047E-2</v>
      </c>
      <c r="AJ8" s="120">
        <f t="shared" si="14"/>
        <v>5.8917608966376094E-2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Other root crops: no. local meas( Potatoes)</v>
      </c>
      <c r="B9" s="216">
        <f>IF([1]Summ!E1047="",0,[1]Summ!E1047)</f>
        <v>4.0732669157326686E-2</v>
      </c>
      <c r="C9" s="216">
        <f>IF([1]Summ!F1047="",0,[1]Summ!F1047)</f>
        <v>0</v>
      </c>
      <c r="D9" s="24">
        <f t="shared" si="0"/>
        <v>4.0732669157326686E-2</v>
      </c>
      <c r="E9" s="26">
        <v>1</v>
      </c>
      <c r="F9" s="28">
        <v>8800</v>
      </c>
      <c r="H9" s="24">
        <f t="shared" si="1"/>
        <v>1</v>
      </c>
      <c r="I9" s="22">
        <f t="shared" si="2"/>
        <v>4.0732669157326686E-2</v>
      </c>
      <c r="J9" s="24">
        <f t="shared" si="3"/>
        <v>4.0732669157326686E-2</v>
      </c>
      <c r="K9" s="22">
        <f t="shared" si="4"/>
        <v>4.0732669157326686E-2</v>
      </c>
      <c r="L9" s="22">
        <f t="shared" si="5"/>
        <v>4.0732669157326686E-2</v>
      </c>
      <c r="M9" s="227">
        <f t="shared" si="6"/>
        <v>4.0732669157326686E-2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0</v>
      </c>
      <c r="S9" s="225">
        <f>IF($B$81=0,0,(SUMIF($N$6:$N$28,$U9,L$6:L$28)+SUMIF($N$91:$N$118,$U9,L$91:L$118))*$B$83*$H$84*Poor!$B$81/$B$81)</f>
        <v>0</v>
      </c>
      <c r="T9" s="225">
        <f>IF($B$81=0,0,(SUMIF($N$6:$N$28,$U9,M$6:M$28)+SUMIF($N$91:$N$118,$U9,M$91:M$118))*$B$83*$H$84*Poor!$B$81/$B$81)</f>
        <v>0</v>
      </c>
      <c r="U9" s="226">
        <v>3</v>
      </c>
      <c r="V9" s="56"/>
      <c r="W9" s="115"/>
      <c r="X9" s="124">
        <v>1</v>
      </c>
      <c r="Y9" s="184">
        <f t="shared" si="9"/>
        <v>0.16293067662930674</v>
      </c>
      <c r="Z9" s="125">
        <f>IF($Y9=0,0,AA9/$Y9)</f>
        <v>0.81995264322851424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0.13359543896521037</v>
      </c>
      <c r="AB9" s="125">
        <f>IF($Y9=0,0,AC9/$Y9)</f>
        <v>0.18004735677148581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2.9335237664096375E-2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4.0732669157326686E-2</v>
      </c>
      <c r="AJ9" s="120">
        <f t="shared" si="14"/>
        <v>8.1465338314653371E-2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WILD FOODS -- see worksheet Data 3</v>
      </c>
      <c r="B10" s="216">
        <f>IF([1]Summ!E1048="",0,[1]Summ!E1048)</f>
        <v>0</v>
      </c>
      <c r="C10" s="216">
        <f>IF([1]Summ!F1048="",0,[1]Summ!F1048)</f>
        <v>0.05</v>
      </c>
      <c r="D10" s="24">
        <f t="shared" si="0"/>
        <v>0.05</v>
      </c>
      <c r="E10" s="26">
        <v>1</v>
      </c>
      <c r="H10" s="24">
        <f t="shared" si="1"/>
        <v>1</v>
      </c>
      <c r="I10" s="22">
        <f t="shared" si="2"/>
        <v>0.05</v>
      </c>
      <c r="J10" s="24">
        <f t="shared" si="3"/>
        <v>0.05</v>
      </c>
      <c r="K10" s="22">
        <f t="shared" si="4"/>
        <v>0</v>
      </c>
      <c r="L10" s="22">
        <f t="shared" si="5"/>
        <v>0</v>
      </c>
      <c r="M10" s="227">
        <f t="shared" si="6"/>
        <v>0.05</v>
      </c>
      <c r="N10" s="232">
        <v>6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IF($B$81=0,0,(SUMIF($N$6:$N$28,$U10,L$6:L$28)+SUMIF($N$91:$N$118,$U10,L$91:L$118))*$B$83*$H$84*Poor!$B$81/$B$81)</f>
        <v>0</v>
      </c>
      <c r="T10" s="225">
        <f>IF($B$81=0,0,(SUMIF($N$6:$N$28,$U10,M$6:M$28)+SUMIF($N$91:$N$118,$U10,M$91:M$118))*$B$83*$H$84*Poor!$B$81/$B$81)</f>
        <v>0</v>
      </c>
      <c r="U10" s="226">
        <v>4</v>
      </c>
      <c r="V10" s="56"/>
      <c r="W10" s="115"/>
      <c r="X10" s="124">
        <v>1</v>
      </c>
      <c r="Y10" s="184">
        <f t="shared" si="9"/>
        <v>0.2</v>
      </c>
      <c r="Z10" s="125">
        <f>IF($Y10=0,0,AA10/$Y10)</f>
        <v>0.81995264322851424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0.16399052864570285</v>
      </c>
      <c r="AB10" s="125">
        <f>IF($Y10=0,0,AC10/$Y10)</f>
        <v>0.18004735677148581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3.6009471354297162E-2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0.05</v>
      </c>
      <c r="AJ10" s="120">
        <f t="shared" si="14"/>
        <v>0.1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Labour: Planting</v>
      </c>
      <c r="B11" s="216">
        <f>IF([1]Summ!E1049="",0,[1]Summ!E1049)</f>
        <v>0</v>
      </c>
      <c r="C11" s="216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7">
        <f t="shared" si="6"/>
        <v>0</v>
      </c>
      <c r="N11" s="232">
        <v>7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0</v>
      </c>
      <c r="S11" s="225">
        <f>IF($B$81=0,0,(SUMIF($N$6:$N$28,$U11,L$6:L$28)+SUMIF($N$91:$N$118,$U11,L$91:L$118))*$B$83*$H$84*Poor!$B$81/$B$81)</f>
        <v>0</v>
      </c>
      <c r="T11" s="225">
        <f>IF($B$81=0,0,(SUMIF($N$6:$N$28,$U11,M$6:M$28)+SUMIF($N$91:$N$118,$U11,M$91:M$118))*$B$83*$H$84*Poor!$B$81/$B$81)</f>
        <v>0</v>
      </c>
      <c r="U11" s="226">
        <v>5</v>
      </c>
      <c r="V11" s="56"/>
      <c r="W11" s="115"/>
      <c r="X11" s="124">
        <v>1</v>
      </c>
      <c r="Y11" s="184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4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Labour: Weeding</v>
      </c>
      <c r="B12" s="216">
        <f>IF([1]Summ!E1050="",0,[1]Summ!E1050)</f>
        <v>0</v>
      </c>
      <c r="C12" s="216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7">
        <f t="shared" si="6"/>
        <v>0</v>
      </c>
      <c r="N12" s="232">
        <v>7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0</v>
      </c>
      <c r="S12" s="225">
        <f>IF($B$81=0,0,(SUMIF($N$6:$N$28,$U12,L$6:L$28)+SUMIF($N$91:$N$118,$U12,L$91:L$118))*$B$83*$H$84*Poor!$B$81/$B$81)</f>
        <v>0</v>
      </c>
      <c r="T12" s="225">
        <f>IF($B$81=0,0,(SUMIF($N$6:$N$28,$U12,M$6:M$28)+SUMIF($N$91:$N$118,$U12,M$91:M$118))*$B$83*$H$84*Poor!$B$81/$B$81)</f>
        <v>1118.7516725810717</v>
      </c>
      <c r="U12" s="226">
        <v>6</v>
      </c>
      <c r="V12" s="56"/>
      <c r="W12" s="117"/>
      <c r="X12" s="118"/>
      <c r="Y12" s="184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6">
        <f>IF([1]Summ!E1051="",0,[1]Summ!E1051)</f>
        <v>0</v>
      </c>
      <c r="C13" s="216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8">
        <f t="shared" si="6"/>
        <v>0</v>
      </c>
      <c r="N13" s="232"/>
      <c r="O13" s="2"/>
      <c r="P13" s="22"/>
      <c r="Q13" s="59" t="s">
        <v>76</v>
      </c>
      <c r="R13" s="225">
        <f>IF($B$81=0,0,(SUMIF($N$6:$N$28,$U13,K$6:K$28)+SUMIF($N$91:$N$118,$U13,K$91:K$118))*$B$83*$H$84*Poor!$B$81/$B$81)</f>
        <v>40</v>
      </c>
      <c r="S13" s="225">
        <f>IF($B$81=0,0,(SUMIF($N$6:$N$28,$U13,L$6:L$28)+SUMIF($N$91:$N$118,$U13,L$91:L$118))*$B$83*$H$84*Poor!$B$81/$B$81)</f>
        <v>40</v>
      </c>
      <c r="T13" s="225">
        <f>IF($B$81=0,0,(SUMIF($N$6:$N$28,$U13,M$6:M$28)+SUMIF($N$91:$N$118,$U13,M$91:M$118))*$B$83*$H$84*Poor!$B$81/$B$81)</f>
        <v>40</v>
      </c>
      <c r="U13" s="226">
        <v>7</v>
      </c>
      <c r="V13" s="56"/>
      <c r="W13" s="110"/>
      <c r="X13" s="118"/>
      <c r="Y13" s="184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6">
        <f>IF([1]Summ!E1052="",0,[1]Summ!E1052)</f>
        <v>0</v>
      </c>
      <c r="C14" s="216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8">
        <f t="shared" si="6"/>
        <v>0</v>
      </c>
      <c r="N14" s="232"/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IF($B$81=0,0,(SUMIF($N$6:$N$28,$U14,L$6:L$28)+SUMIF($N$91:$N$118,$U14,L$91:L$118))*$B$83*$H$84*Poor!$B$81/$B$81)</f>
        <v>0</v>
      </c>
      <c r="T14" s="225">
        <f>IF($B$81=0,0,(SUMIF($N$6:$N$28,$U14,M$6:M$28)+SUMIF($N$91:$N$118,$U14,M$91:M$118))*$B$83*$H$84*Poor!$B$81/$B$81)</f>
        <v>0</v>
      </c>
      <c r="U14" s="226">
        <v>8</v>
      </c>
      <c r="V14" s="56"/>
      <c r="W14" s="110"/>
      <c r="X14" s="118"/>
      <c r="Y14" s="184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6">
        <f>IF([1]Summ!E1053="",0,[1]Summ!E1053)</f>
        <v>0</v>
      </c>
      <c r="C15" s="216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9">
        <f t="shared" si="6"/>
        <v>0</v>
      </c>
      <c r="N15" s="232"/>
      <c r="O15" s="2"/>
      <c r="P15" s="22"/>
      <c r="Q15" s="59" t="s">
        <v>127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IF($B$81=0,0,(SUMIF($N$6:$N$28,$U15,L$6:L$28)+SUMIF($N$91:$N$118,$U15,L$91:L$118))*$B$83*$H$84*Poor!$B$81/$B$81)</f>
        <v>0</v>
      </c>
      <c r="T15" s="225">
        <f>IF($B$81=0,0,(SUMIF($N$6:$N$28,$U15,M$6:M$28)+SUMIF($N$91:$N$118,$U15,M$91:M$118))*$B$83*$H$84*Poor!$B$81/$B$81)</f>
        <v>0</v>
      </c>
      <c r="U15" s="226">
        <v>9</v>
      </c>
      <c r="V15" s="56"/>
      <c r="W15" s="110"/>
      <c r="X15" s="118"/>
      <c r="Y15" s="184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6">
        <f>IF([1]Summ!E1054="",0,[1]Summ!E1054)</f>
        <v>0</v>
      </c>
      <c r="C16" s="216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7">
        <f t="shared" si="6"/>
        <v>0</v>
      </c>
      <c r="N16" s="232"/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IF($B$81=0,0,(SUMIF($N$6:$N$28,$U16,L$6:L$28)+SUMIF($N$91:$N$118,$U16,L$91:L$118))*$B$83*$H$84*Poor!$B$81/$B$81)</f>
        <v>0</v>
      </c>
      <c r="T16" s="225">
        <f>IF($B$81=0,0,(SUMIF($N$6:$N$28,$U16,M$6:M$28)+SUMIF($N$91:$N$118,$U16,M$91:M$118))*$B$83*$H$84*Poor!$B$81/$B$81)</f>
        <v>0</v>
      </c>
      <c r="U16" s="226">
        <v>10</v>
      </c>
      <c r="V16" s="56"/>
      <c r="W16" s="110"/>
      <c r="X16" s="118"/>
      <c r="Y16" s="184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6">
        <f>IF([1]Summ!E1055="",0,[1]Summ!E1055)</f>
        <v>0</v>
      </c>
      <c r="C17" s="216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8">
        <f t="shared" si="6"/>
        <v>0</v>
      </c>
      <c r="N17" s="232"/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IF($B$81=0,0,(SUMIF($N$6:$N$28,$U17,L$6:L$28)+SUMIF($N$91:$N$118,$U17,L$91:L$118))*$B$83*$H$84*Poor!$B$81/$B$81)</f>
        <v>0</v>
      </c>
      <c r="T17" s="225">
        <f>IF($B$81=0,0,(SUMIF($N$6:$N$28,$U17,M$6:M$28)+SUMIF($N$91:$N$118,$U17,M$91:M$118))*$B$83*$H$84*Poor!$B$81/$B$81)</f>
        <v>0</v>
      </c>
      <c r="U17" s="226">
        <v>11</v>
      </c>
      <c r="V17" s="56"/>
      <c r="W17" s="110"/>
      <c r="X17" s="118"/>
      <c r="Y17" s="184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6">
        <f>IF([1]Summ!E1056="",0,[1]Summ!E1056)</f>
        <v>0</v>
      </c>
      <c r="C18" s="216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8">
        <f t="shared" ref="M18:M20" si="23">J18</f>
        <v>0</v>
      </c>
      <c r="N18" s="232"/>
      <c r="O18" s="2"/>
      <c r="P18" s="22"/>
      <c r="Q18" s="59" t="s">
        <v>79</v>
      </c>
      <c r="R18" s="225">
        <f>IF($B$81=0,0,(SUMIF($N$6:$N$28,$U18,K$6:K$28)+SUMIF($N$91:$N$118,$U18,K$91:K$118))*$B$83*$H$84*Poor!$B$81/$B$81)</f>
        <v>877.98017281207547</v>
      </c>
      <c r="S18" s="225">
        <f>IF($B$81=0,0,(SUMIF($N$6:$N$28,$U18,L$6:L$28)+SUMIF($N$91:$N$118,$U18,L$91:L$118))*$B$83*$H$84*Poor!$B$81/$B$81)</f>
        <v>877.98017281207547</v>
      </c>
      <c r="T18" s="225">
        <f>IF($B$81=0,0,(SUMIF($N$6:$N$28,$U18,M$6:M$28)+SUMIF($N$91:$N$118,$U18,M$91:M$118))*$B$83*$H$84*Poor!$B$81/$B$81)</f>
        <v>877.98017281207547</v>
      </c>
      <c r="U18" s="226">
        <v>12</v>
      </c>
      <c r="V18" s="56"/>
      <c r="W18" s="110"/>
      <c r="X18" s="118"/>
      <c r="Y18" s="184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4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8">
        <f t="shared" si="23"/>
        <v>0</v>
      </c>
      <c r="N19" s="232"/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IF($B$81=0,0,(SUMIF($N$6:$N$28,$U19,L$6:L$28)+SUMIF($N$91:$N$118,$U19,L$91:L$118))*$B$83*$H$84*Poor!$B$81/$B$81)</f>
        <v>0</v>
      </c>
      <c r="T19" s="225">
        <f>IF($B$81=0,0,(SUMIF($N$6:$N$28,$U19,M$6:M$28)+SUMIF($N$91:$N$118,$U19,M$91:M$118))*$B$83*$H$84*Poor!$B$81/$B$81)</f>
        <v>0</v>
      </c>
      <c r="U19" s="226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8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20220</v>
      </c>
      <c r="S20" s="225">
        <f>IF($B$81=0,0,(SUMIF($N$6:$N$28,$U20,L$6:L$28)+SUMIF($N$91:$N$118,$U20,L$91:L$118))*$B$83*$H$84*Poor!$B$81/$B$81)</f>
        <v>20220</v>
      </c>
      <c r="T20" s="225">
        <f>IF($B$81=0,0,(SUMIF($N$6:$N$28,$U20,M$6:M$28)+SUMIF($N$91:$N$118,$U20,M$91:M$118))*$B$83*$H$84*Poor!$B$81/$B$81)</f>
        <v>20220</v>
      </c>
      <c r="U20" s="226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8">
        <f t="shared" ref="M21:M25" si="39">J21</f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IF($B$81=0,0,(SUMIF($N$6:$N$28,$U21,L$6:L$28)+SUMIF($N$91:$N$118,$U21,L$91:L$118))*$B$83*$H$84*Poor!$B$81/$B$81)</f>
        <v>0</v>
      </c>
      <c r="T21" s="225">
        <f>IF($B$81=0,0,(SUMIF($N$6:$N$28,$U21,M$6:M$28)+SUMIF($N$91:$N$118,$U21,M$91:M$118))*$B$83*$H$84*Poor!$B$81/$B$81)</f>
        <v>0</v>
      </c>
      <c r="U21" s="226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8">
        <f t="shared" si="39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IF($B$81=0,0,(SUMIF($N$6:$N$28,$U22,L$6:L$28)+SUMIF($N$91:$N$118,$U22,L$91:L$118))*$B$83*$H$84*Poor!$B$81/$B$81)</f>
        <v>0</v>
      </c>
      <c r="T22" s="225">
        <f>IF($B$81=0,0,(SUMIF($N$6:$N$28,$U22,M$6:M$28)+SUMIF($N$91:$N$118,$U22,M$91:M$118))*$B$83*$H$84*Poor!$B$81/$B$81)</f>
        <v>0</v>
      </c>
      <c r="U22" s="226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8">
        <f t="shared" si="39"/>
        <v>0</v>
      </c>
      <c r="N23" s="232"/>
      <c r="O23" s="2"/>
      <c r="P23" s="22"/>
      <c r="Q23" s="171" t="s">
        <v>100</v>
      </c>
      <c r="R23" s="179">
        <f>SUM(R7:R22)</f>
        <v>21946.445743901852</v>
      </c>
      <c r="S23" s="179">
        <f>SUM(S7:S22)</f>
        <v>21946.445743901852</v>
      </c>
      <c r="T23" s="179">
        <f>SUM(T7:T22)</f>
        <v>23065.197416482923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8">
        <f t="shared" si="39"/>
        <v>0</v>
      </c>
      <c r="N24" s="232"/>
      <c r="O24" s="2"/>
      <c r="P24" s="22"/>
      <c r="Q24" s="59" t="s">
        <v>137</v>
      </c>
      <c r="R24" s="41">
        <f>IF($B$81=0,0,($B$124*$H$124)+1-($D$29*$H$29)-($D$28*$H$28))*$I$83*Poor!$B$81/$B$81</f>
        <v>18484.105325375793</v>
      </c>
      <c r="S24" s="41">
        <f>IF($B$81=0,0,($B$124*($H$124)+1-($D$29*$H$29)-($D$28*$H$28))*$I$83*Poor!$B$81/$B$81)</f>
        <v>18484.105325375793</v>
      </c>
      <c r="T24" s="41">
        <f>IF($B$81=0,0,($B$124*($H$124)+1-($D$29*$H$29)-($D$28*$H$28))*$I$83*Poor!$B$81/$B$81)</f>
        <v>18484.105325375793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8">
        <f t="shared" si="39"/>
        <v>0</v>
      </c>
      <c r="N25" s="232"/>
      <c r="O25" s="2"/>
      <c r="P25" s="22"/>
      <c r="Q25" s="142" t="s">
        <v>138</v>
      </c>
      <c r="R25" s="41">
        <f>IF($B$81=0,0,($B$124*$H$124)+($B$125*$H$125*$H$84)+1-($D$29*$H$29)-($D$28*$H$28))*$I$83*Poor!$B$81/$B$81</f>
        <v>30168.105325375789</v>
      </c>
      <c r="S25" s="41">
        <f>IF($B$81=0,0,($B$124*$H$124)+($B$125*$H$125*$H$84)+1-($D$29*$H$29)-($D$28*$H$28))*$I$83*Poor!$B$81/$B$81</f>
        <v>30168.105325375789</v>
      </c>
      <c r="T25" s="41">
        <f>IF($B$81=0,0,($B$124*$H$124)+($B$125*$H$125*$H$84)+1-($D$29*$H$29)-($D$28*$H$28))*$I$83*Poor!$B$81/$B$81</f>
        <v>30168.105325375789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0.11904761904761904</v>
      </c>
      <c r="C26" s="216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7">
        <f t="shared" si="6"/>
        <v>0.11904761904761904</v>
      </c>
      <c r="N26" s="232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50976.105325375793</v>
      </c>
      <c r="S26" s="41">
        <f>IF($B$81=0,0,($B$124*$H$124)+($B$125*$H$125*$H$84)+($B$126*$H$126*$H$84)+1-($D$29*$H$29)-($D$28*$H$28))*$I$83*Poor!$B$81/$B$81</f>
        <v>50976.105325375793</v>
      </c>
      <c r="T26" s="41">
        <f>IF($B$81=0,0,($B$124*$H$124)+($B$125*$H$125*$H$84)+($B$126*$H$126*$H$84)+1-($D$29*$H$29)-($D$28*$H$28))*$I$83*Poor!$B$81/$B$81</f>
        <v>50976.105325375793</v>
      </c>
      <c r="U26" s="56"/>
      <c r="V26" s="56"/>
      <c r="W26" s="110"/>
      <c r="X26" s="118"/>
      <c r="Y26" s="184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4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0</v>
      </c>
      <c r="C27" s="216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9">
        <f t="shared" si="6"/>
        <v>0</v>
      </c>
      <c r="N27" s="232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51301.105325375793</v>
      </c>
      <c r="S27" s="41">
        <f>IF($B$81=0,0,($B$124*$H$124)+($B$125*$H$125*$H$84)+($B$126*$H$126*$H$84)+($B$127*$H$127*$H$84)+1-($D$29*$H$29)-($D$28*$H$28))*$I$83*Poor!$B$81/$B$81</f>
        <v>51301.105325375793</v>
      </c>
      <c r="T27" s="41">
        <f>IF($B$81=0,0,($B$124*$H$124)+($B$125*$H$125*$H$84)+($B$126*$H$126*$H$84)+($B$127*$H$127*$H$84)+1-($D$29*$H$29)-($D$28*$H$28))*$I$83*Poor!$B$81/$B$81</f>
        <v>51301.105325375793</v>
      </c>
      <c r="U27" s="56"/>
      <c r="V27" s="56"/>
      <c r="W27" s="110"/>
      <c r="X27" s="118"/>
      <c r="Y27" s="184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0.11275161892901618</v>
      </c>
      <c r="C28" s="216">
        <f>IF([1]Summ!F1066="",0,[1]Summ!F1066)</f>
        <v>-0.11275161892901618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0.11275161892901618</v>
      </c>
      <c r="L28" s="22">
        <f t="shared" si="5"/>
        <v>0.11275161892901618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0.36641017434620177</v>
      </c>
      <c r="C29" s="216">
        <f>IF([1]Summ!F1067="",0,[1]Summ!F1067)</f>
        <v>0.12033694058589776</v>
      </c>
      <c r="D29" s="24">
        <f>SUM(B29,C29)</f>
        <v>0.48674711493209954</v>
      </c>
      <c r="E29" s="26">
        <v>1</v>
      </c>
      <c r="F29" s="22"/>
      <c r="H29" s="24">
        <f t="shared" si="1"/>
        <v>1</v>
      </c>
      <c r="I29" s="22">
        <f t="shared" si="2"/>
        <v>0.48674711493209954</v>
      </c>
      <c r="J29" s="24">
        <f>IF(I$32&lt;=1+I131,I29,B29*H29+J$33*(I29-B29*H29))</f>
        <v>0.48674711493209954</v>
      </c>
      <c r="K29" s="22">
        <f t="shared" si="4"/>
        <v>0.36641017434620177</v>
      </c>
      <c r="L29" s="22">
        <f t="shared" si="5"/>
        <v>0.36641017434620177</v>
      </c>
      <c r="M29" s="227">
        <f t="shared" si="6"/>
        <v>0.48674711493209954</v>
      </c>
      <c r="N29" s="232"/>
      <c r="P29" s="22"/>
      <c r="V29" s="56"/>
      <c r="W29" s="110"/>
      <c r="X29" s="118"/>
      <c r="Y29" s="184">
        <f t="shared" si="9"/>
        <v>1.9469884597283982</v>
      </c>
      <c r="Z29" s="116">
        <v>0.25</v>
      </c>
      <c r="AA29" s="121">
        <f t="shared" si="16"/>
        <v>0.48674711493209954</v>
      </c>
      <c r="AB29" s="116">
        <v>0.25</v>
      </c>
      <c r="AC29" s="121">
        <f t="shared" si="7"/>
        <v>0.48674711493209954</v>
      </c>
      <c r="AD29" s="116">
        <v>0.25</v>
      </c>
      <c r="AE29" s="121">
        <f t="shared" si="8"/>
        <v>0.48674711493209954</v>
      </c>
      <c r="AF29" s="122">
        <f t="shared" si="10"/>
        <v>0.25</v>
      </c>
      <c r="AG29" s="121">
        <f t="shared" si="11"/>
        <v>0.48674711493209954</v>
      </c>
      <c r="AH29" s="123">
        <f t="shared" si="12"/>
        <v>1</v>
      </c>
      <c r="AI29" s="184">
        <f t="shared" si="13"/>
        <v>0.48674711493209954</v>
      </c>
      <c r="AJ29" s="120">
        <f t="shared" si="14"/>
        <v>0.48674711493209954</v>
      </c>
      <c r="AK29" s="119">
        <f t="shared" si="15"/>
        <v>0.48674711493209954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0.56649541718555407</v>
      </c>
      <c r="C30" s="103"/>
      <c r="D30" s="24">
        <f>(D119-B124)</f>
        <v>0.85574552475469101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0.85574552475469101</v>
      </c>
      <c r="J30" s="234">
        <f>IF(I$32&lt;=$B$32,I30,$B$32-SUM(J6:J29))</f>
        <v>0.50891009552867239</v>
      </c>
      <c r="K30" s="22">
        <f t="shared" si="4"/>
        <v>0.56649541718555407</v>
      </c>
      <c r="L30" s="22">
        <f>IF(L124=L119,0,IF(K30="",0,(L119-L124)/(B119-B124)*K30))</f>
        <v>0.56649541718555407</v>
      </c>
      <c r="M30" s="175">
        <f t="shared" si="6"/>
        <v>0.50891009552867239</v>
      </c>
      <c r="N30" s="166" t="s">
        <v>86</v>
      </c>
      <c r="O30" s="2"/>
      <c r="P30" s="22"/>
      <c r="Q30" s="237" t="s">
        <v>141</v>
      </c>
      <c r="R30" s="237">
        <f t="shared" ref="R30:T33" si="50">IF(R24&gt;R$23,R24-R$23,0)</f>
        <v>0</v>
      </c>
      <c r="S30" s="237">
        <f t="shared" si="50"/>
        <v>0</v>
      </c>
      <c r="T30" s="237">
        <f t="shared" si="50"/>
        <v>0</v>
      </c>
      <c r="V30" s="56"/>
      <c r="W30" s="110"/>
      <c r="X30" s="118"/>
      <c r="Y30" s="184">
        <f>M30*4</f>
        <v>2.0356403821146896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0.1511291680895584</v>
      </c>
      <c r="AC30" s="188">
        <f>IF(AC79*4/$I$83+SUM(AC6:AC29)&lt;1,AC79*4/$I$83,1-SUM(AC6:AC29))</f>
        <v>0.30764463747850379</v>
      </c>
      <c r="AD30" s="122">
        <f>IF($Y30=0,0,AE30/($Y$30))</f>
        <v>0.19365172231981767</v>
      </c>
      <c r="AE30" s="188">
        <f>IF(AE79*4/$I$83+SUM(AE6:AE29)&lt;1,AE79*4/$I$83,1-SUM(AE6:AE29))</f>
        <v>0.39420526602028139</v>
      </c>
      <c r="AF30" s="122">
        <f>IF($Y30=0,0,AG30/($Y$30))</f>
        <v>0.11617147620465049</v>
      </c>
      <c r="AG30" s="188">
        <f>IF(AG79*4/$I$83+SUM(AG6:AG29)&lt;1,AG79*4/$I$83,1-SUM(AG6:AG29))</f>
        <v>0.23648334821206229</v>
      </c>
      <c r="AH30" s="123">
        <f t="shared" si="12"/>
        <v>0.46095236661402661</v>
      </c>
      <c r="AI30" s="184">
        <f t="shared" si="13"/>
        <v>0.23458331292771187</v>
      </c>
      <c r="AJ30" s="120">
        <f t="shared" si="14"/>
        <v>0.1538223187392519</v>
      </c>
      <c r="AK30" s="119">
        <f t="shared" si="15"/>
        <v>0.31534430711617184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5">
        <f>($B$32-SUM(J6:J30))</f>
        <v>0</v>
      </c>
      <c r="K31" s="22" t="str">
        <f t="shared" si="4"/>
        <v/>
      </c>
      <c r="L31" s="22">
        <f>(1-SUM(L6:L30))</f>
        <v>-0.27432678260096055</v>
      </c>
      <c r="M31" s="178">
        <f t="shared" si="6"/>
        <v>0</v>
      </c>
      <c r="N31" s="167">
        <f>M31*I83</f>
        <v>0</v>
      </c>
      <c r="P31" s="22"/>
      <c r="Q31" s="241" t="s">
        <v>142</v>
      </c>
      <c r="R31" s="237">
        <f t="shared" si="50"/>
        <v>8221.6595814739376</v>
      </c>
      <c r="S31" s="237">
        <f t="shared" si="50"/>
        <v>8221.6595814739376</v>
      </c>
      <c r="T31" s="237">
        <f t="shared" si="50"/>
        <v>7102.9079088928665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1.2743267826009606</v>
      </c>
      <c r="C32" s="29">
        <f>SUM(C6:C31)</f>
        <v>5.7585321656881586E-2</v>
      </c>
      <c r="D32" s="24">
        <f>SUM(D6:D30)</f>
        <v>1.6211622118269791</v>
      </c>
      <c r="E32" s="2"/>
      <c r="F32" s="2"/>
      <c r="H32" s="17"/>
      <c r="I32" s="22">
        <f>SUM(I6:I30)</f>
        <v>1.6211622118269791</v>
      </c>
      <c r="J32" s="17"/>
      <c r="L32" s="22">
        <f>SUM(L6:L30)</f>
        <v>1.2743267826009606</v>
      </c>
      <c r="M32" s="23"/>
      <c r="N32" s="56"/>
      <c r="O32" s="2"/>
      <c r="P32" s="22"/>
      <c r="Q32" s="237" t="s">
        <v>143</v>
      </c>
      <c r="R32" s="237">
        <f t="shared" si="50"/>
        <v>29029.659581473941</v>
      </c>
      <c r="S32" s="237">
        <f t="shared" si="50"/>
        <v>29029.659581473941</v>
      </c>
      <c r="T32" s="237">
        <f t="shared" si="50"/>
        <v>27910.90790889287</v>
      </c>
      <c r="V32" s="56"/>
      <c r="W32" s="110"/>
      <c r="X32" s="118"/>
      <c r="Y32" s="115">
        <f>SUM(Y6:Y31)</f>
        <v>5.0973071304038422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-0.66388600030570144</v>
      </c>
      <c r="K33" s="14"/>
      <c r="L33" s="11"/>
      <c r="M33" s="30"/>
      <c r="N33" s="168" t="s">
        <v>87</v>
      </c>
      <c r="O33" s="2"/>
      <c r="P33" s="2"/>
      <c r="Q33" s="241" t="s">
        <v>144</v>
      </c>
      <c r="R33" s="237">
        <f t="shared" si="50"/>
        <v>29354.659581473941</v>
      </c>
      <c r="S33" s="237">
        <f t="shared" si="50"/>
        <v>29354.659581473941</v>
      </c>
      <c r="T33" s="237">
        <f t="shared" si="50"/>
        <v>28235.90790889287</v>
      </c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9126.0771072506359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41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0</v>
      </c>
      <c r="C37" s="217">
        <f>IF([1]Summ!F1072="",0,[1]Summ!F1072)</f>
        <v>0</v>
      </c>
      <c r="D37" s="38">
        <f>SUM(B37,C37)</f>
        <v>0</v>
      </c>
      <c r="E37" s="236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2"/>
      <c r="R37" s="180">
        <v>28391</v>
      </c>
      <c r="S37" s="180">
        <v>32156</v>
      </c>
      <c r="T37" s="22">
        <f>S37/R37</f>
        <v>1.1326124476066359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0</v>
      </c>
      <c r="C38" s="217">
        <f>IF([1]Summ!F1073="",0,[1]Summ!F1073)</f>
        <v>0</v>
      </c>
      <c r="D38" s="38">
        <f t="shared" ref="D38:D47" si="58">SUM(B38,C38)</f>
        <v>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180">
        <v>17060</v>
      </c>
      <c r="S38" s="180">
        <v>19322</v>
      </c>
      <c r="T38" s="22">
        <f t="shared" ref="T38:T41" si="60">S38/R38</f>
        <v>1.132590855803048</v>
      </c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1">$J38*AF38</f>
        <v>0</v>
      </c>
      <c r="AH38" s="123">
        <f t="shared" ref="AH38:AI58" si="62">SUM(Z38,AB38,AD38,AF38)</f>
        <v>1</v>
      </c>
      <c r="AI38" s="112">
        <f t="shared" si="62"/>
        <v>0</v>
      </c>
      <c r="AJ38" s="148">
        <f t="shared" ref="AJ38:AJ64" si="63">(AA38+AC38)</f>
        <v>0</v>
      </c>
      <c r="AK38" s="147">
        <f t="shared" ref="AK38:AK64" si="64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7">
        <f>IF([1]Summ!E1074="",0,[1]Summ!E1074)</f>
        <v>0</v>
      </c>
      <c r="C39" s="217">
        <f>IF([1]Summ!F1074="",0,[1]Summ!F1074)</f>
        <v>0</v>
      </c>
      <c r="D39" s="38">
        <f t="shared" si="58"/>
        <v>0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180">
        <v>31038</v>
      </c>
      <c r="S39" s="180">
        <v>35155</v>
      </c>
      <c r="T39" s="22">
        <f t="shared" si="60"/>
        <v>1.1326438559185514</v>
      </c>
      <c r="U39" s="56"/>
      <c r="V39" s="56"/>
      <c r="W39" s="115"/>
      <c r="X39" s="118">
        <v>1</v>
      </c>
      <c r="Y39" s="110"/>
      <c r="Z39" s="122">
        <f>Z8</f>
        <v>0.81995264322851413</v>
      </c>
      <c r="AA39" s="147">
        <f t="shared" ref="AA39:AA64" si="65">$J39*Z39</f>
        <v>0</v>
      </c>
      <c r="AB39" s="122">
        <f>AB8</f>
        <v>0.18004735677148581</v>
      </c>
      <c r="AC39" s="147">
        <f t="shared" ref="AC39:AC64" si="66">$J39*AB39</f>
        <v>0</v>
      </c>
      <c r="AD39" s="122">
        <f>AD8</f>
        <v>0</v>
      </c>
      <c r="AE39" s="147">
        <f t="shared" ref="AE39:AE64" si="67">$J39*AD39</f>
        <v>0</v>
      </c>
      <c r="AF39" s="122">
        <f t="shared" si="57"/>
        <v>0</v>
      </c>
      <c r="AG39" s="147">
        <f t="shared" si="61"/>
        <v>0</v>
      </c>
      <c r="AH39" s="123">
        <f t="shared" si="62"/>
        <v>1</v>
      </c>
      <c r="AI39" s="112">
        <f t="shared" si="62"/>
        <v>0</v>
      </c>
      <c r="AJ39" s="148">
        <f t="shared" si="63"/>
        <v>0</v>
      </c>
      <c r="AK39" s="147">
        <f t="shared" si="64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6"/>
      <c r="R40" s="180">
        <v>58782</v>
      </c>
      <c r="S40" s="180">
        <v>66578</v>
      </c>
      <c r="T40" s="22">
        <f t="shared" si="60"/>
        <v>1.1326256336973903</v>
      </c>
      <c r="U40" s="56"/>
      <c r="V40" s="56"/>
      <c r="W40" s="115"/>
      <c r="X40" s="118">
        <v>1</v>
      </c>
      <c r="Y40" s="110"/>
      <c r="Z40" s="122">
        <f>Z9</f>
        <v>0.81995264322851424</v>
      </c>
      <c r="AA40" s="147">
        <f t="shared" si="65"/>
        <v>0</v>
      </c>
      <c r="AB40" s="122">
        <f>AB9</f>
        <v>0.18004735677148581</v>
      </c>
      <c r="AC40" s="147">
        <f t="shared" si="66"/>
        <v>0</v>
      </c>
      <c r="AD40" s="122">
        <f>AD9</f>
        <v>0</v>
      </c>
      <c r="AE40" s="147">
        <f t="shared" si="67"/>
        <v>0</v>
      </c>
      <c r="AF40" s="122">
        <f t="shared" si="57"/>
        <v>0</v>
      </c>
      <c r="AG40" s="147">
        <f t="shared" si="61"/>
        <v>0</v>
      </c>
      <c r="AH40" s="123">
        <f t="shared" si="62"/>
        <v>1</v>
      </c>
      <c r="AI40" s="112">
        <f t="shared" si="62"/>
        <v>0</v>
      </c>
      <c r="AJ40" s="148">
        <f t="shared" si="63"/>
        <v>0</v>
      </c>
      <c r="AK40" s="147">
        <f t="shared" si="64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7">
        <f>IF([1]Summ!E1076="",0,[1]Summ!E1076)</f>
        <v>0</v>
      </c>
      <c r="C41" s="217">
        <f>IF([1]Summ!F1076="",0,[1]Summ!F1076)</f>
        <v>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180">
        <v>62522</v>
      </c>
      <c r="S41" s="180">
        <v>70814</v>
      </c>
      <c r="T41" s="223">
        <f t="shared" si="60"/>
        <v>1.1326253158888071</v>
      </c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5"/>
        <v>0</v>
      </c>
      <c r="AB41" s="122">
        <f>AB11</f>
        <v>0</v>
      </c>
      <c r="AC41" s="147">
        <f t="shared" si="66"/>
        <v>0</v>
      </c>
      <c r="AD41" s="122">
        <f>AD11</f>
        <v>0</v>
      </c>
      <c r="AE41" s="147">
        <f t="shared" si="67"/>
        <v>0</v>
      </c>
      <c r="AF41" s="122">
        <f t="shared" si="57"/>
        <v>1</v>
      </c>
      <c r="AG41" s="147">
        <f t="shared" si="61"/>
        <v>0</v>
      </c>
      <c r="AH41" s="123">
        <f t="shared" si="62"/>
        <v>1</v>
      </c>
      <c r="AI41" s="112">
        <f t="shared" si="62"/>
        <v>0</v>
      </c>
      <c r="AJ41" s="148">
        <f t="shared" si="63"/>
        <v>0</v>
      </c>
      <c r="AK41" s="147">
        <f t="shared" si="64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7">
        <f>IF([1]Summ!E1077="",0,[1]Summ!E1077)</f>
        <v>0</v>
      </c>
      <c r="C42" s="217">
        <f>IF([1]Summ!F1077="",0,[1]Summ!F1077)</f>
        <v>0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46"/>
      <c r="T42" s="246"/>
      <c r="U42" s="56"/>
      <c r="V42" s="56"/>
      <c r="W42" s="115"/>
      <c r="X42" s="118"/>
      <c r="Y42" s="110"/>
      <c r="Z42" s="116">
        <v>0.25</v>
      </c>
      <c r="AA42" s="147">
        <f t="shared" si="65"/>
        <v>0</v>
      </c>
      <c r="AB42" s="116">
        <v>0</v>
      </c>
      <c r="AC42" s="147">
        <f t="shared" si="66"/>
        <v>0</v>
      </c>
      <c r="AD42" s="116">
        <v>0.5</v>
      </c>
      <c r="AE42" s="147">
        <f t="shared" si="67"/>
        <v>0</v>
      </c>
      <c r="AF42" s="122">
        <f t="shared" si="57"/>
        <v>0.25</v>
      </c>
      <c r="AG42" s="147">
        <f t="shared" si="61"/>
        <v>0</v>
      </c>
      <c r="AH42" s="123">
        <f t="shared" si="62"/>
        <v>1</v>
      </c>
      <c r="AI42" s="112">
        <f t="shared" si="62"/>
        <v>0</v>
      </c>
      <c r="AJ42" s="148">
        <f t="shared" si="63"/>
        <v>0</v>
      </c>
      <c r="AK42" s="147">
        <f t="shared" si="64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root crops: no. local meas( Potatoes)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4"/>
      <c r="T43" s="224"/>
      <c r="U43" s="56"/>
      <c r="V43" s="56"/>
      <c r="W43" s="115"/>
      <c r="X43" s="118"/>
      <c r="Y43" s="110"/>
      <c r="Z43" s="116">
        <v>0.25</v>
      </c>
      <c r="AA43" s="147">
        <f t="shared" si="65"/>
        <v>0</v>
      </c>
      <c r="AB43" s="116">
        <v>0.25</v>
      </c>
      <c r="AC43" s="147">
        <f t="shared" si="66"/>
        <v>0</v>
      </c>
      <c r="AD43" s="116">
        <v>0.25</v>
      </c>
      <c r="AE43" s="147">
        <f t="shared" si="67"/>
        <v>0</v>
      </c>
      <c r="AF43" s="122">
        <f t="shared" si="57"/>
        <v>0.25</v>
      </c>
      <c r="AG43" s="147">
        <f t="shared" si="61"/>
        <v>0</v>
      </c>
      <c r="AH43" s="123">
        <f t="shared" si="62"/>
        <v>1</v>
      </c>
      <c r="AI43" s="112">
        <f t="shared" si="62"/>
        <v>0</v>
      </c>
      <c r="AJ43" s="148">
        <f t="shared" si="63"/>
        <v>0</v>
      </c>
      <c r="AK43" s="147">
        <f t="shared" si="64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WILD FOODS -- see worksheet Data 3</v>
      </c>
      <c r="B44" s="217">
        <f>IF([1]Summ!E1079="",0,[1]Summ!E1079)</f>
        <v>0</v>
      </c>
      <c r="C44" s="217">
        <f>IF([1]Summ!F1079="",0,[1]Summ!F1079)</f>
        <v>750</v>
      </c>
      <c r="D44" s="38">
        <f t="shared" si="58"/>
        <v>750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750</v>
      </c>
      <c r="J44" s="38">
        <f t="shared" si="53"/>
        <v>750</v>
      </c>
      <c r="K44" s="40">
        <f t="shared" si="54"/>
        <v>0</v>
      </c>
      <c r="L44" s="22">
        <f t="shared" si="55"/>
        <v>0</v>
      </c>
      <c r="M44" s="24">
        <f t="shared" si="56"/>
        <v>3.7018756169792694E-2</v>
      </c>
      <c r="N44" s="2"/>
      <c r="O44" s="2"/>
      <c r="P44" s="2"/>
      <c r="Q44" s="41"/>
      <c r="R44" s="41"/>
      <c r="S44" s="223"/>
      <c r="T44" s="223"/>
      <c r="U44" s="56"/>
      <c r="V44" s="56"/>
      <c r="W44" s="117"/>
      <c r="X44" s="118"/>
      <c r="Y44" s="110"/>
      <c r="Z44" s="116">
        <v>0.25</v>
      </c>
      <c r="AA44" s="147">
        <f t="shared" si="65"/>
        <v>187.5</v>
      </c>
      <c r="AB44" s="116">
        <v>0.25</v>
      </c>
      <c r="AC44" s="147">
        <f t="shared" si="66"/>
        <v>187.5</v>
      </c>
      <c r="AD44" s="116">
        <v>0.25</v>
      </c>
      <c r="AE44" s="147">
        <f t="shared" si="67"/>
        <v>187.5</v>
      </c>
      <c r="AF44" s="122">
        <f t="shared" si="57"/>
        <v>0.25</v>
      </c>
      <c r="AG44" s="147">
        <f t="shared" si="61"/>
        <v>187.5</v>
      </c>
      <c r="AH44" s="123">
        <f t="shared" si="62"/>
        <v>1</v>
      </c>
      <c r="AI44" s="112">
        <f t="shared" si="62"/>
        <v>750</v>
      </c>
      <c r="AJ44" s="148">
        <f t="shared" si="63"/>
        <v>375</v>
      </c>
      <c r="AK44" s="147">
        <f t="shared" si="64"/>
        <v>375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Agricultural cash income -- see Data2</v>
      </c>
      <c r="B45" s="217">
        <f>IF([1]Summ!E1080="",0,[1]Summ!E1080)</f>
        <v>40</v>
      </c>
      <c r="C45" s="217">
        <f>IF([1]Summ!F1080="",0,[1]Summ!F1080)</f>
        <v>0</v>
      </c>
      <c r="D45" s="38">
        <f t="shared" si="58"/>
        <v>40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40</v>
      </c>
      <c r="J45" s="38">
        <f t="shared" si="53"/>
        <v>40</v>
      </c>
      <c r="K45" s="40">
        <f t="shared" si="54"/>
        <v>1.9743336623889436E-3</v>
      </c>
      <c r="L45" s="22">
        <f t="shared" si="55"/>
        <v>1.9743336623889436E-3</v>
      </c>
      <c r="M45" s="24">
        <f t="shared" si="56"/>
        <v>1.9743336623889436E-3</v>
      </c>
      <c r="N45" s="2"/>
      <c r="O45" s="2"/>
      <c r="P45" s="56"/>
      <c r="Q45" s="41"/>
      <c r="R45" s="41"/>
      <c r="U45" s="56"/>
      <c r="V45" s="56"/>
      <c r="W45" s="110"/>
      <c r="X45" s="118"/>
      <c r="Y45" s="110"/>
      <c r="Z45" s="116">
        <v>0.25</v>
      </c>
      <c r="AA45" s="147">
        <f t="shared" si="65"/>
        <v>10</v>
      </c>
      <c r="AB45" s="116">
        <v>0.25</v>
      </c>
      <c r="AC45" s="147">
        <f t="shared" si="66"/>
        <v>10</v>
      </c>
      <c r="AD45" s="116">
        <v>0.25</v>
      </c>
      <c r="AE45" s="147">
        <f t="shared" si="67"/>
        <v>10</v>
      </c>
      <c r="AF45" s="122">
        <f t="shared" si="57"/>
        <v>0.25</v>
      </c>
      <c r="AG45" s="147">
        <f t="shared" si="61"/>
        <v>10</v>
      </c>
      <c r="AH45" s="123">
        <f t="shared" si="62"/>
        <v>1</v>
      </c>
      <c r="AI45" s="112">
        <f t="shared" si="62"/>
        <v>40</v>
      </c>
      <c r="AJ45" s="148">
        <f t="shared" si="63"/>
        <v>20</v>
      </c>
      <c r="AK45" s="147">
        <f t="shared" si="64"/>
        <v>20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Formal Employment (conservancies, etc.)</v>
      </c>
      <c r="B46" s="217">
        <f>IF([1]Summ!E1081="",0,[1]Summ!E1081)</f>
        <v>0</v>
      </c>
      <c r="C46" s="217">
        <f>IF([1]Summ!F1081="",0,[1]Summ!F1081)</f>
        <v>0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U46" s="56"/>
      <c r="V46" s="56"/>
      <c r="W46" s="110"/>
      <c r="X46" s="118"/>
      <c r="Y46" s="110"/>
      <c r="Z46" s="116">
        <v>0.25</v>
      </c>
      <c r="AA46" s="147">
        <f t="shared" si="65"/>
        <v>0</v>
      </c>
      <c r="AB46" s="116">
        <v>0.25</v>
      </c>
      <c r="AC46" s="147">
        <f t="shared" si="66"/>
        <v>0</v>
      </c>
      <c r="AD46" s="116">
        <v>0.25</v>
      </c>
      <c r="AE46" s="147">
        <f t="shared" si="67"/>
        <v>0</v>
      </c>
      <c r="AF46" s="122">
        <f t="shared" si="57"/>
        <v>0.25</v>
      </c>
      <c r="AG46" s="147">
        <f t="shared" si="61"/>
        <v>0</v>
      </c>
      <c r="AH46" s="123">
        <f t="shared" si="62"/>
        <v>1</v>
      </c>
      <c r="AI46" s="112">
        <f t="shared" si="62"/>
        <v>0</v>
      </c>
      <c r="AJ46" s="148">
        <f t="shared" si="63"/>
        <v>0</v>
      </c>
      <c r="AK46" s="147">
        <f t="shared" si="64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Self-employment -- see Data2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Q47" s="248"/>
      <c r="R47" s="248"/>
      <c r="U47" s="56"/>
      <c r="V47" s="56"/>
      <c r="W47" s="110"/>
      <c r="X47" s="118"/>
      <c r="Y47" s="110"/>
      <c r="Z47" s="116">
        <v>0.25</v>
      </c>
      <c r="AA47" s="147">
        <f t="shared" si="65"/>
        <v>0</v>
      </c>
      <c r="AB47" s="116">
        <v>0.25</v>
      </c>
      <c r="AC47" s="147">
        <f t="shared" si="66"/>
        <v>0</v>
      </c>
      <c r="AD47" s="116">
        <v>0.25</v>
      </c>
      <c r="AE47" s="147">
        <f t="shared" si="67"/>
        <v>0</v>
      </c>
      <c r="AF47" s="122">
        <f t="shared" si="57"/>
        <v>0.25</v>
      </c>
      <c r="AG47" s="147">
        <f t="shared" si="61"/>
        <v>0</v>
      </c>
      <c r="AH47" s="123">
        <f t="shared" si="62"/>
        <v>1</v>
      </c>
      <c r="AI47" s="112">
        <f t="shared" si="62"/>
        <v>0</v>
      </c>
      <c r="AJ47" s="148">
        <f t="shared" si="63"/>
        <v>0</v>
      </c>
      <c r="AK47" s="147">
        <f t="shared" si="64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Small business -- see Data2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48"/>
      <c r="R48" s="248"/>
      <c r="U48" s="56"/>
      <c r="V48" s="56"/>
      <c r="W48" s="110"/>
      <c r="X48" s="118"/>
      <c r="Y48" s="110"/>
      <c r="Z48" s="116">
        <v>0.25</v>
      </c>
      <c r="AA48" s="147">
        <f t="shared" si="65"/>
        <v>0</v>
      </c>
      <c r="AB48" s="116">
        <v>0.25</v>
      </c>
      <c r="AC48" s="147">
        <f t="shared" si="66"/>
        <v>0</v>
      </c>
      <c r="AD48" s="116">
        <v>0.25</v>
      </c>
      <c r="AE48" s="147">
        <f t="shared" si="67"/>
        <v>0</v>
      </c>
      <c r="AF48" s="122">
        <f t="shared" si="57"/>
        <v>0.25</v>
      </c>
      <c r="AG48" s="147">
        <f t="shared" si="61"/>
        <v>0</v>
      </c>
      <c r="AH48" s="123">
        <f t="shared" si="62"/>
        <v>1</v>
      </c>
      <c r="AI48" s="112">
        <f t="shared" si="62"/>
        <v>0</v>
      </c>
      <c r="AJ48" s="148">
        <f t="shared" si="63"/>
        <v>0</v>
      </c>
      <c r="AK48" s="147">
        <f t="shared" si="64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Social development -- see Data2</v>
      </c>
      <c r="B49" s="217">
        <f>IF([1]Summ!E1084="",0,[1]Summ!E1084)</f>
        <v>20220</v>
      </c>
      <c r="C49" s="217">
        <f>IF([1]Summ!F1084="",0,[1]Summ!F1084)</f>
        <v>0</v>
      </c>
      <c r="D49" s="38">
        <f t="shared" ref="D49:D64" si="68">SUM(B49,C49)</f>
        <v>20220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20220</v>
      </c>
      <c r="J49" s="38">
        <f t="shared" si="53"/>
        <v>20220</v>
      </c>
      <c r="K49" s="40">
        <f t="shared" si="54"/>
        <v>0.99802566633761103</v>
      </c>
      <c r="L49" s="22">
        <f t="shared" si="55"/>
        <v>0.99802566633761103</v>
      </c>
      <c r="M49" s="24">
        <f t="shared" si="56"/>
        <v>0.99802566633761103</v>
      </c>
      <c r="N49" s="2"/>
      <c r="O49" s="2"/>
      <c r="P49" s="56"/>
      <c r="Q49" s="56"/>
      <c r="R49" s="56"/>
      <c r="S49" s="56"/>
      <c r="T49" s="56"/>
      <c r="U49" s="56"/>
      <c r="V49" s="56"/>
      <c r="W49" s="110"/>
      <c r="X49" s="118"/>
      <c r="Y49" s="110"/>
      <c r="Z49" s="116">
        <v>0.25</v>
      </c>
      <c r="AA49" s="147">
        <f t="shared" si="65"/>
        <v>5055</v>
      </c>
      <c r="AB49" s="116">
        <v>0.25</v>
      </c>
      <c r="AC49" s="147">
        <f t="shared" si="66"/>
        <v>5055</v>
      </c>
      <c r="AD49" s="116">
        <v>0.25</v>
      </c>
      <c r="AE49" s="147">
        <f t="shared" si="67"/>
        <v>5055</v>
      </c>
      <c r="AF49" s="122">
        <f t="shared" si="57"/>
        <v>0.25</v>
      </c>
      <c r="AG49" s="147">
        <f t="shared" si="61"/>
        <v>5055</v>
      </c>
      <c r="AH49" s="123">
        <f t="shared" si="62"/>
        <v>1</v>
      </c>
      <c r="AI49" s="112">
        <f t="shared" si="62"/>
        <v>20220</v>
      </c>
      <c r="AJ49" s="148">
        <f t="shared" si="63"/>
        <v>10110</v>
      </c>
      <c r="AK49" s="147">
        <f t="shared" si="64"/>
        <v>10110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Public works -- see Data2</v>
      </c>
      <c r="B50" s="217">
        <f>IF([1]Summ!E1085="",0,[1]Summ!E1085)</f>
        <v>0</v>
      </c>
      <c r="C50" s="217">
        <f>IF([1]Summ!F1085="",0,[1]Summ!F1085)</f>
        <v>0</v>
      </c>
      <c r="D50" s="38">
        <f t="shared" si="68"/>
        <v>0</v>
      </c>
      <c r="E50" s="26">
        <v>1</v>
      </c>
      <c r="F50" s="26">
        <v>1</v>
      </c>
      <c r="G50" s="22">
        <f t="shared" si="59"/>
        <v>1</v>
      </c>
      <c r="H50" s="24">
        <f t="shared" ref="H50:H64" si="69">(E50*F50)</f>
        <v>1</v>
      </c>
      <c r="I50" s="39">
        <f t="shared" ref="I50:I64" si="70">D50*H50</f>
        <v>0</v>
      </c>
      <c r="J50" s="38">
        <f t="shared" ref="J50:J64" si="71">J104*I$83</f>
        <v>0</v>
      </c>
      <c r="K50" s="40">
        <f t="shared" ref="K50:K64" si="72">(B50/B$65)</f>
        <v>0</v>
      </c>
      <c r="L50" s="22">
        <f t="shared" ref="L50:L64" si="73">(K50*H50)</f>
        <v>0</v>
      </c>
      <c r="M50" s="24">
        <f t="shared" ref="M50:M64" si="74">J50/B$65</f>
        <v>0</v>
      </c>
      <c r="N50" s="2"/>
      <c r="P50" s="64"/>
      <c r="Q50" s="41"/>
      <c r="R50" s="247"/>
      <c r="S50" s="41"/>
      <c r="T50" s="56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7">
        <f>IF([1]Summ!E1086="",0,[1]Summ!E1086)</f>
        <v>0</v>
      </c>
      <c r="C51" s="217">
        <f>IF([1]Summ!F1086="",0,[1]Summ!F1086)</f>
        <v>0</v>
      </c>
      <c r="D51" s="38">
        <f t="shared" si="68"/>
        <v>0</v>
      </c>
      <c r="E51" s="26">
        <v>1</v>
      </c>
      <c r="F51" s="26">
        <v>1</v>
      </c>
      <c r="G51" s="22">
        <f t="shared" si="59"/>
        <v>1</v>
      </c>
      <c r="H51" s="24">
        <f t="shared" si="69"/>
        <v>1</v>
      </c>
      <c r="I51" s="39">
        <f t="shared" si="70"/>
        <v>0</v>
      </c>
      <c r="J51" s="38">
        <f t="shared" si="71"/>
        <v>0</v>
      </c>
      <c r="K51" s="40">
        <f t="shared" si="72"/>
        <v>0</v>
      </c>
      <c r="L51" s="22">
        <f t="shared" si="73"/>
        <v>0</v>
      </c>
      <c r="M51" s="24">
        <f t="shared" si="74"/>
        <v>0</v>
      </c>
      <c r="N51" s="2"/>
      <c r="O51" s="2"/>
      <c r="P51" s="59"/>
      <c r="Q51" s="41"/>
      <c r="R51" s="249"/>
      <c r="S51" s="41"/>
      <c r="T51" s="56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7">
        <f>IF([1]Summ!E1087="",0,[1]Summ!E1087)</f>
        <v>0</v>
      </c>
      <c r="C52" s="217">
        <f>IF([1]Summ!F1087="",0,[1]Summ!F1087)</f>
        <v>0</v>
      </c>
      <c r="D52" s="38">
        <f t="shared" si="68"/>
        <v>0</v>
      </c>
      <c r="E52" s="26">
        <v>1</v>
      </c>
      <c r="F52" s="26">
        <v>1</v>
      </c>
      <c r="G52" s="22">
        <f t="shared" si="59"/>
        <v>1</v>
      </c>
      <c r="H52" s="24">
        <f t="shared" si="69"/>
        <v>1</v>
      </c>
      <c r="I52" s="39">
        <f t="shared" si="70"/>
        <v>0</v>
      </c>
      <c r="J52" s="38">
        <f t="shared" si="71"/>
        <v>0</v>
      </c>
      <c r="K52" s="40">
        <f t="shared" si="72"/>
        <v>0</v>
      </c>
      <c r="L52" s="22">
        <f t="shared" si="73"/>
        <v>0</v>
      </c>
      <c r="M52" s="24">
        <f t="shared" si="74"/>
        <v>0</v>
      </c>
      <c r="N52" s="2"/>
      <c r="O52" s="2"/>
      <c r="P52" s="59"/>
      <c r="Q52" s="41"/>
      <c r="R52" s="247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7">
        <f>IF([1]Summ!E1088="",0,[1]Summ!E1088)</f>
        <v>0</v>
      </c>
      <c r="C53" s="217">
        <f>IF([1]Summ!F1088="",0,[1]Summ!F1088)</f>
        <v>0</v>
      </c>
      <c r="D53" s="38">
        <f t="shared" si="68"/>
        <v>0</v>
      </c>
      <c r="E53" s="26">
        <v>1</v>
      </c>
      <c r="F53" s="26">
        <v>1</v>
      </c>
      <c r="G53" s="22">
        <f t="shared" si="59"/>
        <v>1</v>
      </c>
      <c r="H53" s="24">
        <f t="shared" si="69"/>
        <v>1</v>
      </c>
      <c r="I53" s="39">
        <f t="shared" si="70"/>
        <v>0</v>
      </c>
      <c r="J53" s="38">
        <f t="shared" si="71"/>
        <v>0</v>
      </c>
      <c r="K53" s="40">
        <f t="shared" si="72"/>
        <v>0</v>
      </c>
      <c r="L53" s="22">
        <f t="shared" si="73"/>
        <v>0</v>
      </c>
      <c r="M53" s="24">
        <f t="shared" si="74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7">
        <f>IF([1]Summ!E1089="",0,[1]Summ!E1089)</f>
        <v>0</v>
      </c>
      <c r="C54" s="217">
        <f>IF([1]Summ!F1089="",0,[1]Summ!F1089)</f>
        <v>0</v>
      </c>
      <c r="D54" s="38">
        <f t="shared" si="68"/>
        <v>0</v>
      </c>
      <c r="E54" s="26">
        <v>1</v>
      </c>
      <c r="F54" s="26">
        <v>1</v>
      </c>
      <c r="G54" s="22">
        <f t="shared" si="59"/>
        <v>1</v>
      </c>
      <c r="H54" s="24">
        <f t="shared" si="69"/>
        <v>1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7">
        <f>IF([1]Summ!E1090="",0,[1]Summ!E1090)</f>
        <v>0</v>
      </c>
      <c r="C55" s="217">
        <f>IF([1]Summ!F1090="",0,[1]Summ!F1090)</f>
        <v>0</v>
      </c>
      <c r="D55" s="38">
        <f t="shared" si="68"/>
        <v>0</v>
      </c>
      <c r="E55" s="26">
        <v>1</v>
      </c>
      <c r="F55" s="26">
        <v>1</v>
      </c>
      <c r="G55" s="22">
        <f t="shared" si="59"/>
        <v>1</v>
      </c>
      <c r="H55" s="24">
        <f t="shared" si="69"/>
        <v>1</v>
      </c>
      <c r="I55" s="39">
        <f t="shared" si="70"/>
        <v>0</v>
      </c>
      <c r="J55" s="38">
        <f t="shared" si="71"/>
        <v>0</v>
      </c>
      <c r="K55" s="40">
        <f t="shared" si="72"/>
        <v>0</v>
      </c>
      <c r="L55" s="22">
        <f t="shared" si="73"/>
        <v>0</v>
      </c>
      <c r="M55" s="24">
        <f t="shared" si="74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5"/>
        <v>0</v>
      </c>
      <c r="AB55" s="116">
        <v>0.25</v>
      </c>
      <c r="AC55" s="147">
        <f t="shared" si="66"/>
        <v>0</v>
      </c>
      <c r="AD55" s="116">
        <v>0.25</v>
      </c>
      <c r="AE55" s="147">
        <f t="shared" si="67"/>
        <v>0</v>
      </c>
      <c r="AF55" s="122">
        <f t="shared" si="57"/>
        <v>0.25</v>
      </c>
      <c r="AG55" s="147">
        <f t="shared" si="61"/>
        <v>0</v>
      </c>
      <c r="AH55" s="123">
        <f t="shared" si="62"/>
        <v>1</v>
      </c>
      <c r="AI55" s="112">
        <f t="shared" si="62"/>
        <v>0</v>
      </c>
      <c r="AJ55" s="148">
        <f t="shared" si="63"/>
        <v>0</v>
      </c>
      <c r="AK55" s="147">
        <f t="shared" si="64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7">
        <f>IF([1]Summ!E1091="",0,[1]Summ!E1091)</f>
        <v>0</v>
      </c>
      <c r="C56" s="217">
        <f>IF([1]Summ!F1091="",0,[1]Summ!F1091)</f>
        <v>0</v>
      </c>
      <c r="D56" s="38">
        <f t="shared" si="68"/>
        <v>0</v>
      </c>
      <c r="E56" s="26">
        <v>1</v>
      </c>
      <c r="F56" s="26">
        <v>1</v>
      </c>
      <c r="G56" s="22">
        <f t="shared" si="59"/>
        <v>1</v>
      </c>
      <c r="H56" s="24">
        <f t="shared" si="69"/>
        <v>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5"/>
        <v>0</v>
      </c>
      <c r="AB56" s="116">
        <v>0.25</v>
      </c>
      <c r="AC56" s="147">
        <f t="shared" si="66"/>
        <v>0</v>
      </c>
      <c r="AD56" s="116">
        <v>0.25</v>
      </c>
      <c r="AE56" s="147">
        <f t="shared" si="67"/>
        <v>0</v>
      </c>
      <c r="AF56" s="122">
        <f t="shared" si="57"/>
        <v>0.25</v>
      </c>
      <c r="AG56" s="147">
        <f t="shared" si="61"/>
        <v>0</v>
      </c>
      <c r="AH56" s="123">
        <f t="shared" si="62"/>
        <v>1</v>
      </c>
      <c r="AI56" s="112">
        <f t="shared" si="62"/>
        <v>0</v>
      </c>
      <c r="AJ56" s="148">
        <f t="shared" si="63"/>
        <v>0</v>
      </c>
      <c r="AK56" s="147">
        <f t="shared" si="64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8"/>
        <v>0</v>
      </c>
      <c r="E57" s="26">
        <v>1</v>
      </c>
      <c r="F57" s="26">
        <v>1</v>
      </c>
      <c r="G57" s="22">
        <f t="shared" si="59"/>
        <v>1</v>
      </c>
      <c r="H57" s="24">
        <f t="shared" si="69"/>
        <v>1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5"/>
        <v>0</v>
      </c>
      <c r="AB57" s="116">
        <v>0.25</v>
      </c>
      <c r="AC57" s="147">
        <f t="shared" si="66"/>
        <v>0</v>
      </c>
      <c r="AD57" s="116">
        <v>0.25</v>
      </c>
      <c r="AE57" s="147">
        <f t="shared" si="67"/>
        <v>0</v>
      </c>
      <c r="AF57" s="122">
        <f t="shared" si="57"/>
        <v>0.25</v>
      </c>
      <c r="AG57" s="147">
        <f t="shared" si="61"/>
        <v>0</v>
      </c>
      <c r="AH57" s="123">
        <f t="shared" si="62"/>
        <v>1</v>
      </c>
      <c r="AI57" s="112">
        <f t="shared" si="62"/>
        <v>0</v>
      </c>
      <c r="AJ57" s="148">
        <f t="shared" si="63"/>
        <v>0</v>
      </c>
      <c r="AK57" s="147">
        <f t="shared" si="64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8"/>
        <v>0</v>
      </c>
      <c r="E58" s="26">
        <v>1</v>
      </c>
      <c r="F58" s="26">
        <v>1</v>
      </c>
      <c r="G58" s="22">
        <f t="shared" si="59"/>
        <v>1</v>
      </c>
      <c r="H58" s="24">
        <f t="shared" si="69"/>
        <v>1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5"/>
        <v>0</v>
      </c>
      <c r="AB58" s="116">
        <v>0.25</v>
      </c>
      <c r="AC58" s="147">
        <f t="shared" si="66"/>
        <v>0</v>
      </c>
      <c r="AD58" s="116">
        <v>0.25</v>
      </c>
      <c r="AE58" s="147">
        <f t="shared" si="67"/>
        <v>0</v>
      </c>
      <c r="AF58" s="122">
        <f t="shared" si="57"/>
        <v>0.25</v>
      </c>
      <c r="AG58" s="147">
        <f t="shared" si="61"/>
        <v>0</v>
      </c>
      <c r="AH58" s="123">
        <f t="shared" si="62"/>
        <v>1</v>
      </c>
      <c r="AI58" s="112">
        <f t="shared" si="62"/>
        <v>0</v>
      </c>
      <c r="AJ58" s="148">
        <f t="shared" si="63"/>
        <v>0</v>
      </c>
      <c r="AK58" s="147">
        <f t="shared" si="64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8"/>
        <v>0</v>
      </c>
      <c r="E59" s="26">
        <v>1</v>
      </c>
      <c r="F59" s="26">
        <v>1</v>
      </c>
      <c r="G59" s="22">
        <f t="shared" si="59"/>
        <v>1</v>
      </c>
      <c r="H59" s="24">
        <f t="shared" si="69"/>
        <v>1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5"/>
        <v>0</v>
      </c>
      <c r="AB59" s="116">
        <v>0.25</v>
      </c>
      <c r="AC59" s="147">
        <f t="shared" si="66"/>
        <v>0</v>
      </c>
      <c r="AD59" s="116">
        <v>0.25</v>
      </c>
      <c r="AE59" s="147">
        <f t="shared" si="67"/>
        <v>0</v>
      </c>
      <c r="AF59" s="122">
        <f t="shared" si="57"/>
        <v>0.25</v>
      </c>
      <c r="AG59" s="147">
        <f t="shared" si="61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3"/>
        <v>0</v>
      </c>
      <c r="AK59" s="147">
        <f t="shared" si="64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8"/>
        <v>0</v>
      </c>
      <c r="E60" s="26">
        <v>1</v>
      </c>
      <c r="F60" s="26">
        <v>1</v>
      </c>
      <c r="G60" s="22">
        <f t="shared" si="59"/>
        <v>1</v>
      </c>
      <c r="H60" s="24">
        <f t="shared" si="69"/>
        <v>1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5"/>
        <v>0</v>
      </c>
      <c r="AB60" s="116">
        <v>0.25</v>
      </c>
      <c r="AC60" s="147">
        <f t="shared" si="66"/>
        <v>0</v>
      </c>
      <c r="AD60" s="116">
        <v>0.25</v>
      </c>
      <c r="AE60" s="147">
        <f t="shared" si="67"/>
        <v>0</v>
      </c>
      <c r="AF60" s="122">
        <f t="shared" si="57"/>
        <v>0.25</v>
      </c>
      <c r="AG60" s="147">
        <f t="shared" si="61"/>
        <v>0</v>
      </c>
      <c r="AH60" s="123">
        <f t="shared" si="75"/>
        <v>1</v>
      </c>
      <c r="AI60" s="112">
        <f t="shared" si="75"/>
        <v>0</v>
      </c>
      <c r="AJ60" s="148">
        <f t="shared" si="63"/>
        <v>0</v>
      </c>
      <c r="AK60" s="147">
        <f t="shared" si="64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8"/>
        <v>0</v>
      </c>
      <c r="E61" s="26">
        <v>1</v>
      </c>
      <c r="F61" s="26">
        <v>1</v>
      </c>
      <c r="G61" s="22">
        <f t="shared" si="59"/>
        <v>1</v>
      </c>
      <c r="H61" s="24">
        <f t="shared" si="69"/>
        <v>1</v>
      </c>
      <c r="I61" s="39">
        <f t="shared" si="70"/>
        <v>0</v>
      </c>
      <c r="J61" s="38">
        <f t="shared" si="71"/>
        <v>0</v>
      </c>
      <c r="K61" s="40">
        <f t="shared" si="72"/>
        <v>0</v>
      </c>
      <c r="L61" s="22">
        <f t="shared" si="73"/>
        <v>0</v>
      </c>
      <c r="M61" s="24">
        <f t="shared" si="74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5"/>
        <v>0</v>
      </c>
      <c r="AB61" s="116">
        <v>0.25</v>
      </c>
      <c r="AC61" s="147">
        <f t="shared" si="66"/>
        <v>0</v>
      </c>
      <c r="AD61" s="116">
        <v>0.25</v>
      </c>
      <c r="AE61" s="147">
        <f t="shared" si="67"/>
        <v>0</v>
      </c>
      <c r="AF61" s="122">
        <f t="shared" si="57"/>
        <v>0.25</v>
      </c>
      <c r="AG61" s="147">
        <f t="shared" si="61"/>
        <v>0</v>
      </c>
      <c r="AH61" s="123">
        <f t="shared" si="75"/>
        <v>1</v>
      </c>
      <c r="AI61" s="112">
        <f t="shared" si="75"/>
        <v>0</v>
      </c>
      <c r="AJ61" s="148">
        <f t="shared" si="63"/>
        <v>0</v>
      </c>
      <c r="AK61" s="147">
        <f t="shared" si="64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8"/>
        <v>0</v>
      </c>
      <c r="E62" s="26">
        <v>1</v>
      </c>
      <c r="F62" s="26">
        <v>1</v>
      </c>
      <c r="G62" s="22">
        <f t="shared" si="59"/>
        <v>1</v>
      </c>
      <c r="H62" s="24">
        <f t="shared" si="69"/>
        <v>1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5"/>
        <v>0</v>
      </c>
      <c r="AB62" s="116">
        <v>0.25</v>
      </c>
      <c r="AC62" s="147">
        <f t="shared" si="66"/>
        <v>0</v>
      </c>
      <c r="AD62" s="116">
        <v>0.25</v>
      </c>
      <c r="AE62" s="147">
        <f t="shared" si="67"/>
        <v>0</v>
      </c>
      <c r="AF62" s="122">
        <f t="shared" si="57"/>
        <v>0.25</v>
      </c>
      <c r="AG62" s="147">
        <f t="shared" si="61"/>
        <v>0</v>
      </c>
      <c r="AH62" s="123">
        <f t="shared" si="75"/>
        <v>1</v>
      </c>
      <c r="AI62" s="112">
        <f t="shared" si="75"/>
        <v>0</v>
      </c>
      <c r="AJ62" s="148">
        <f t="shared" si="63"/>
        <v>0</v>
      </c>
      <c r="AK62" s="147">
        <f t="shared" si="64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5"/>
        <v>0</v>
      </c>
      <c r="AB63" s="116">
        <v>0.25</v>
      </c>
      <c r="AC63" s="147">
        <f t="shared" si="66"/>
        <v>0</v>
      </c>
      <c r="AD63" s="116">
        <v>0.25</v>
      </c>
      <c r="AE63" s="147">
        <f t="shared" si="67"/>
        <v>0</v>
      </c>
      <c r="AF63" s="122">
        <f t="shared" si="57"/>
        <v>0.25</v>
      </c>
      <c r="AG63" s="147">
        <f t="shared" si="61"/>
        <v>0</v>
      </c>
      <c r="AH63" s="123">
        <f t="shared" si="75"/>
        <v>1</v>
      </c>
      <c r="AI63" s="112">
        <f t="shared" si="75"/>
        <v>0</v>
      </c>
      <c r="AJ63" s="148">
        <f t="shared" si="63"/>
        <v>0</v>
      </c>
      <c r="AK63" s="147">
        <f t="shared" si="64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5"/>
        <v>0</v>
      </c>
      <c r="AB64" s="116">
        <v>0.25</v>
      </c>
      <c r="AC64" s="149">
        <f t="shared" si="66"/>
        <v>0</v>
      </c>
      <c r="AD64" s="116">
        <v>0.25</v>
      </c>
      <c r="AE64" s="149">
        <f t="shared" si="67"/>
        <v>0</v>
      </c>
      <c r="AF64" s="150">
        <f t="shared" si="57"/>
        <v>0.25</v>
      </c>
      <c r="AG64" s="149">
        <f t="shared" si="61"/>
        <v>0</v>
      </c>
      <c r="AH64" s="123">
        <f t="shared" si="75"/>
        <v>1</v>
      </c>
      <c r="AI64" s="112">
        <f t="shared" si="75"/>
        <v>0</v>
      </c>
      <c r="AJ64" s="151">
        <f t="shared" si="63"/>
        <v>0</v>
      </c>
      <c r="AK64" s="149">
        <f t="shared" si="64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20260</v>
      </c>
      <c r="C65" s="41">
        <f>SUM(C37:C64)</f>
        <v>750</v>
      </c>
      <c r="D65" s="42">
        <f>SUM(D37:D64)</f>
        <v>21010</v>
      </c>
      <c r="E65" s="32"/>
      <c r="F65" s="32"/>
      <c r="G65" s="32"/>
      <c r="H65" s="31"/>
      <c r="I65" s="39">
        <f>SUM(I37:I64)</f>
        <v>21010</v>
      </c>
      <c r="J65" s="39">
        <f>SUM(J37:J64)</f>
        <v>21010</v>
      </c>
      <c r="K65" s="40">
        <f>SUM(K37:K64)</f>
        <v>1</v>
      </c>
      <c r="L65" s="22">
        <f>SUM(L37:L64)</f>
        <v>1</v>
      </c>
      <c r="M65" s="24">
        <f>SUM(M37:M64)</f>
        <v>1.0370187561697928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5252.5</v>
      </c>
      <c r="AB65" s="137"/>
      <c r="AC65" s="153">
        <f>SUM(AC37:AC64)</f>
        <v>5252.5</v>
      </c>
      <c r="AD65" s="137"/>
      <c r="AE65" s="153">
        <f>SUM(AE37:AE64)</f>
        <v>5252.5</v>
      </c>
      <c r="AF65" s="137"/>
      <c r="AG65" s="153">
        <f>SUM(AG37:AG64)</f>
        <v>5252.5</v>
      </c>
      <c r="AH65" s="137"/>
      <c r="AI65" s="153">
        <f>SUM(AI37:AI64)</f>
        <v>21010</v>
      </c>
      <c r="AJ65" s="153">
        <f>SUM(AJ37:AJ64)</f>
        <v>10505</v>
      </c>
      <c r="AK65" s="153">
        <f>SUM(AK37:AK64)</f>
        <v>10505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14698.848128858815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14698.848128858815</v>
      </c>
      <c r="J70" s="51">
        <f t="shared" ref="J70:J77" si="76">J124*I$83</f>
        <v>14698.848128858815</v>
      </c>
      <c r="K70" s="40">
        <f>B70/B$76</f>
        <v>0.72551076647871748</v>
      </c>
      <c r="L70" s="22">
        <f t="shared" ref="L70:L75" si="77">(L124*G$37*F$9/F$7)/B$130</f>
        <v>0.72551076647871737</v>
      </c>
      <c r="M70" s="24">
        <f>J70/B$76</f>
        <v>0.72551076647871748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3674.7120322147039</v>
      </c>
      <c r="AB70" s="116">
        <v>0.25</v>
      </c>
      <c r="AC70" s="147">
        <f>$J70*AB70</f>
        <v>3674.7120322147039</v>
      </c>
      <c r="AD70" s="116">
        <v>0.25</v>
      </c>
      <c r="AE70" s="147">
        <f>$J70*AD70</f>
        <v>3674.7120322147039</v>
      </c>
      <c r="AF70" s="122">
        <f>1-SUM(Z70,AB70,AD70)</f>
        <v>0.25</v>
      </c>
      <c r="AG70" s="147">
        <f>$J70*AF70</f>
        <v>3674.7120322147039</v>
      </c>
      <c r="AH70" s="155">
        <f>SUM(Z70,AB70,AD70,AF70)</f>
        <v>1</v>
      </c>
      <c r="AI70" s="147">
        <f>SUM(AA70,AC70,AE70,AG70)</f>
        <v>14698.848128858815</v>
      </c>
      <c r="AJ70" s="148">
        <f>(AA70+AC70)</f>
        <v>7349.4240644294077</v>
      </c>
      <c r="AK70" s="147">
        <f>(AE70+AG70)</f>
        <v>7349.4240644294077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</v>
      </c>
      <c r="G71" s="22"/>
      <c r="H71" s="24">
        <f t="shared" ref="H71:H72" si="78">(E71*F71)</f>
        <v>1</v>
      </c>
      <c r="I71" s="39">
        <f>I125*I$83</f>
        <v>6311.1518711411845</v>
      </c>
      <c r="J71" s="51">
        <f t="shared" si="76"/>
        <v>6311.1518711411845</v>
      </c>
      <c r="K71" s="40">
        <f t="shared" ref="K71:K72" si="79">B71/B$76</f>
        <v>0.57670286278381044</v>
      </c>
      <c r="L71" s="22">
        <f t="shared" si="77"/>
        <v>0.27448923352128257</v>
      </c>
      <c r="M71" s="24">
        <f t="shared" ref="M71:M72" si="80">J71/B$76</f>
        <v>0.31150798969107524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</v>
      </c>
      <c r="G72" s="22"/>
      <c r="H72" s="24">
        <f t="shared" si="78"/>
        <v>1</v>
      </c>
      <c r="I72" s="39">
        <f>I126*I$83</f>
        <v>0</v>
      </c>
      <c r="J72" s="51">
        <f t="shared" si="76"/>
        <v>0</v>
      </c>
      <c r="K72" s="40">
        <f t="shared" si="79"/>
        <v>1.0270483711747285</v>
      </c>
      <c r="L72" s="22">
        <f t="shared" si="77"/>
        <v>0</v>
      </c>
      <c r="M72" s="24">
        <f t="shared" si="80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325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6"/>
        <v>0</v>
      </c>
      <c r="K73" s="40">
        <f>B73/B$76</f>
        <v>1.6041461006910167E-2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29.25</v>
      </c>
      <c r="AB73" s="116">
        <v>0.09</v>
      </c>
      <c r="AC73" s="147">
        <f>$H$73*$B$73*AB73</f>
        <v>29.25</v>
      </c>
      <c r="AD73" s="116">
        <v>0.23</v>
      </c>
      <c r="AE73" s="147">
        <f>$H$73*$B$73*AD73</f>
        <v>74.75</v>
      </c>
      <c r="AF73" s="122">
        <f>1-SUM(Z73,AB73,AD73)</f>
        <v>0.59</v>
      </c>
      <c r="AG73" s="147">
        <f>$H$73*$B$73*AF73</f>
        <v>191.75</v>
      </c>
      <c r="AH73" s="155">
        <f>SUM(Z73,AB73,AD73,AF73)</f>
        <v>1</v>
      </c>
      <c r="AI73" s="147">
        <f>SUM(AA73,AC73,AE73,AG73)</f>
        <v>325</v>
      </c>
      <c r="AJ73" s="148">
        <f>(AA73+AC73)</f>
        <v>58.5</v>
      </c>
      <c r="AK73" s="147">
        <f>(AE73+AG73)</f>
        <v>266.5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4177.9226519337017</v>
      </c>
      <c r="C74" s="46"/>
      <c r="D74" s="38"/>
      <c r="E74" s="32"/>
      <c r="F74" s="32"/>
      <c r="G74" s="32"/>
      <c r="H74" s="31"/>
      <c r="I74" s="39">
        <f>I128*I$83</f>
        <v>6311.1518711411845</v>
      </c>
      <c r="J74" s="51">
        <f t="shared" si="76"/>
        <v>3753.2289783918186</v>
      </c>
      <c r="K74" s="40">
        <f>B74/B$76</f>
        <v>0.20621533326424984</v>
      </c>
      <c r="L74" s="22">
        <f t="shared" si="77"/>
        <v>0.20621533326424982</v>
      </c>
      <c r="M74" s="24">
        <f>J74/B$76</f>
        <v>0.18525315786731583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567.22237315397865</v>
      </c>
      <c r="AD74" s="156"/>
      <c r="AE74" s="147">
        <f>AE30*$I$83/4</f>
        <v>726.81925592622542</v>
      </c>
      <c r="AF74" s="156"/>
      <c r="AG74" s="147">
        <f>AG30*$I$83/4</f>
        <v>436.01815095384984</v>
      </c>
      <c r="AH74" s="155"/>
      <c r="AI74" s="147">
        <f>SUM(AA74,AC74,AE74,AG74)</f>
        <v>1730.0597800340538</v>
      </c>
      <c r="AJ74" s="148">
        <f>(AA74+AC74)</f>
        <v>567.22237315397865</v>
      </c>
      <c r="AK74" s="147">
        <f>(AE74+AG74)</f>
        <v>1162.8374068800754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2719.5577846167425</v>
      </c>
      <c r="AB75" s="158"/>
      <c r="AC75" s="149">
        <f>AA75+AC65-SUM(AC70,AC74)</f>
        <v>3730.1233792480598</v>
      </c>
      <c r="AD75" s="158"/>
      <c r="AE75" s="149">
        <f>AC75+AE65-SUM(AE70,AE74)</f>
        <v>4581.0920911071307</v>
      </c>
      <c r="AF75" s="158"/>
      <c r="AG75" s="149">
        <f>IF(SUM(AG6:AG29)+((AG65-AG70-$J$75)*4/I$83)&lt;1,0,AG65-AG70-$J$75-(1-SUM(AG6:AG29))*I$83/4)</f>
        <v>1141.7698168314464</v>
      </c>
      <c r="AH75" s="134"/>
      <c r="AI75" s="149">
        <f>AI76-SUM(AI70,AI74)</f>
        <v>4581.0920911071298</v>
      </c>
      <c r="AJ75" s="151">
        <f>AJ76-SUM(AJ70,AJ74)</f>
        <v>2588.3535624166134</v>
      </c>
      <c r="AK75" s="149">
        <f>AJ75+AK76-SUM(AK70,AK74)</f>
        <v>4581.0920911071316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20260</v>
      </c>
      <c r="C76" s="46"/>
      <c r="D76" s="38"/>
      <c r="E76" s="32"/>
      <c r="F76" s="32"/>
      <c r="G76" s="32"/>
      <c r="H76" s="31"/>
      <c r="I76" s="39">
        <f>I130*I$83</f>
        <v>21010</v>
      </c>
      <c r="J76" s="51">
        <f t="shared" si="76"/>
        <v>21010</v>
      </c>
      <c r="K76" s="40">
        <f>SUM(K70:K75)</f>
        <v>2.5515187947084161</v>
      </c>
      <c r="L76" s="22">
        <f>SUM(L70:L75)</f>
        <v>1.2062153332642498</v>
      </c>
      <c r="M76" s="24">
        <f>SUM(M70:M75)</f>
        <v>1.2222719140371086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5252.5</v>
      </c>
      <c r="AB76" s="137"/>
      <c r="AC76" s="153">
        <f>AC65</f>
        <v>5252.5</v>
      </c>
      <c r="AD76" s="137"/>
      <c r="AE76" s="153">
        <f>AE65</f>
        <v>5252.5</v>
      </c>
      <c r="AF76" s="137"/>
      <c r="AG76" s="153">
        <f>AG65</f>
        <v>5252.5</v>
      </c>
      <c r="AH76" s="137"/>
      <c r="AI76" s="153">
        <f>SUM(AA76,AC76,AE76,AG76)</f>
        <v>21010</v>
      </c>
      <c r="AJ76" s="154">
        <f>SUM(AA76,AC76)</f>
        <v>10505</v>
      </c>
      <c r="AK76" s="154">
        <f>SUM(AE76,AG76)</f>
        <v>10505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11684.000000000004</v>
      </c>
      <c r="J77" s="100">
        <f t="shared" si="76"/>
        <v>9126.0771072506359</v>
      </c>
      <c r="K77" s="40"/>
      <c r="L77" s="22">
        <f>-(L131*G$37*F$9/F$7)/B$130</f>
        <v>-0.57670286278381067</v>
      </c>
      <c r="M77" s="24">
        <f>-J77/B$76</f>
        <v>-0.45044803096005115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1141.7698168314464</v>
      </c>
      <c r="AB78" s="112"/>
      <c r="AC78" s="112">
        <f>IF(AA75&lt;0,0,AA75)</f>
        <v>2719.5577846167425</v>
      </c>
      <c r="AD78" s="112"/>
      <c r="AE78" s="112">
        <f>AC75</f>
        <v>3730.1233792480598</v>
      </c>
      <c r="AF78" s="112"/>
      <c r="AG78" s="112">
        <f>AE75</f>
        <v>4581.0920911071307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3" t="str">
        <f>[1]Summ!E1037</f>
        <v>maize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2719.5577846167425</v>
      </c>
      <c r="AB79" s="112"/>
      <c r="AC79" s="112">
        <f>AA79-AA74+AC65-AC70</f>
        <v>4297.3457524020387</v>
      </c>
      <c r="AD79" s="112"/>
      <c r="AE79" s="112">
        <f>AC79-AC74+AE65-AE70</f>
        <v>5307.9113470333559</v>
      </c>
      <c r="AF79" s="112"/>
      <c r="AG79" s="112">
        <f>AE79-AE74+AG65-AG70</f>
        <v>6158.880058892426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0.58061985920496251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3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5.8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7375.0334516214343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7375.0334516214343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1843.7583629053586</v>
      </c>
      <c r="AB83" s="112"/>
      <c r="AC83" s="165">
        <f>$I$83*AB82/4</f>
        <v>1843.7583629053586</v>
      </c>
      <c r="AD83" s="112"/>
      <c r="AE83" s="165">
        <f>$I$83*AD82/4</f>
        <v>1843.7583629053586</v>
      </c>
      <c r="AF83" s="112"/>
      <c r="AG83" s="165">
        <f>$I$83*AF82/4</f>
        <v>1843.7583629053586</v>
      </c>
      <c r="AH83" s="165">
        <f>SUM(AA83,AC83,AE83,AG83)</f>
        <v>7375.0334516214343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18484.105325375793</v>
      </c>
      <c r="C84" s="46"/>
      <c r="D84" s="238"/>
      <c r="E84" s="64"/>
      <c r="F84" s="64"/>
      <c r="G84" s="64"/>
      <c r="H84" s="239">
        <f>IF(B84=0,0,I84/B84)</f>
        <v>1</v>
      </c>
      <c r="I84" s="237">
        <f>(B70*H70)+((1-(D29*H29))*I83)</f>
        <v>18484.105325375793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2">IF(B37="","",(B37/$B$83))</f>
        <v>0</v>
      </c>
      <c r="C91" s="60">
        <f t="shared" si="82"/>
        <v>0</v>
      </c>
      <c r="D91" s="24">
        <f>SUM(B91,C91)</f>
        <v>0</v>
      </c>
      <c r="H91" s="24">
        <f>(E37*F37/G37*F$7/F$9)</f>
        <v>1</v>
      </c>
      <c r="I91" s="22">
        <f t="shared" ref="I91" si="83">(D91*H91)</f>
        <v>0</v>
      </c>
      <c r="J91" s="24">
        <f>IF(I$32&lt;=1+I$131,I91,L91+J$33*(I91-L91))</f>
        <v>0</v>
      </c>
      <c r="K91" s="22">
        <f t="shared" ref="K91" si="84">IF(B91="",0,B91)</f>
        <v>0</v>
      </c>
      <c r="L91" s="22">
        <f t="shared" ref="L91" si="85">(K91*H91)</f>
        <v>0</v>
      </c>
      <c r="M91" s="230">
        <f t="shared" si="81"/>
        <v>0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Goat sales - local: no. sold</v>
      </c>
      <c r="B92" s="60">
        <f t="shared" si="82"/>
        <v>0</v>
      </c>
      <c r="C92" s="60">
        <f t="shared" si="82"/>
        <v>0</v>
      </c>
      <c r="D92" s="24">
        <f t="shared" ref="D92:D118" si="87">SUM(B92,C92)</f>
        <v>0</v>
      </c>
      <c r="H92" s="24">
        <f t="shared" ref="H92:H118" si="88">(E38*F38/G38*F$7/F$9)</f>
        <v>1</v>
      </c>
      <c r="I92" s="22">
        <f t="shared" ref="I92:I118" si="89">(D92*H92)</f>
        <v>0</v>
      </c>
      <c r="J92" s="24">
        <f t="shared" ref="J92:J118" si="90">IF(I$32&lt;=1+I$131,I92,L92+J$33*(I92-L92))</f>
        <v>0</v>
      </c>
      <c r="K92" s="22">
        <f t="shared" ref="K92:K118" si="91">IF(B92="",0,B92)</f>
        <v>0</v>
      </c>
      <c r="L92" s="22">
        <f t="shared" ref="L92:L118" si="92">(K92*H92)</f>
        <v>0</v>
      </c>
      <c r="M92" s="230">
        <f t="shared" ref="M92:M118" si="93">(J92)</f>
        <v>0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Sheep sales - local: no. sold</v>
      </c>
      <c r="B93" s="60">
        <f t="shared" si="82"/>
        <v>0</v>
      </c>
      <c r="C93" s="60">
        <f t="shared" si="82"/>
        <v>0</v>
      </c>
      <c r="D93" s="24">
        <f t="shared" si="87"/>
        <v>0</v>
      </c>
      <c r="H93" s="24">
        <f t="shared" si="88"/>
        <v>1</v>
      </c>
      <c r="I93" s="22">
        <f t="shared" si="89"/>
        <v>0</v>
      </c>
      <c r="J93" s="24">
        <f t="shared" si="90"/>
        <v>0</v>
      </c>
      <c r="K93" s="22">
        <f t="shared" si="91"/>
        <v>0</v>
      </c>
      <c r="L93" s="22">
        <f t="shared" si="92"/>
        <v>0</v>
      </c>
      <c r="M93" s="230">
        <f t="shared" si="93"/>
        <v>0</v>
      </c>
      <c r="N93" s="232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Chicken sales: no. sold</v>
      </c>
      <c r="B94" s="60">
        <f t="shared" si="82"/>
        <v>0</v>
      </c>
      <c r="C94" s="60">
        <f t="shared" si="82"/>
        <v>0</v>
      </c>
      <c r="D94" s="24">
        <f t="shared" si="87"/>
        <v>0</v>
      </c>
      <c r="H94" s="24">
        <f t="shared" si="88"/>
        <v>1</v>
      </c>
      <c r="I94" s="22">
        <f t="shared" si="89"/>
        <v>0</v>
      </c>
      <c r="J94" s="24">
        <f t="shared" si="90"/>
        <v>0</v>
      </c>
      <c r="K94" s="22">
        <f t="shared" si="91"/>
        <v>0</v>
      </c>
      <c r="L94" s="22">
        <f t="shared" si="92"/>
        <v>0</v>
      </c>
      <c r="M94" s="230">
        <f t="shared" si="93"/>
        <v>0</v>
      </c>
      <c r="N94" s="232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Maize: kg produced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1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30">
        <f t="shared" si="93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Beans: kg produced</v>
      </c>
      <c r="B96" s="60">
        <f t="shared" si="82"/>
        <v>0</v>
      </c>
      <c r="C96" s="60">
        <f t="shared" si="82"/>
        <v>0</v>
      </c>
      <c r="D96" s="24">
        <f t="shared" si="87"/>
        <v>0</v>
      </c>
      <c r="H96" s="24">
        <f t="shared" si="88"/>
        <v>1</v>
      </c>
      <c r="I96" s="22">
        <f t="shared" si="89"/>
        <v>0</v>
      </c>
      <c r="J96" s="24">
        <f t="shared" si="90"/>
        <v>0</v>
      </c>
      <c r="K96" s="22">
        <f t="shared" si="91"/>
        <v>0</v>
      </c>
      <c r="L96" s="22">
        <f t="shared" si="92"/>
        <v>0</v>
      </c>
      <c r="M96" s="230">
        <f t="shared" si="93"/>
        <v>0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Other root crops: no. local meas( Potatoes)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1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30">
        <f t="shared" si="93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>WILD FOODS -- see worksheet Data 3</v>
      </c>
      <c r="B98" s="60">
        <f t="shared" si="82"/>
        <v>0</v>
      </c>
      <c r="C98" s="60">
        <f t="shared" si="82"/>
        <v>0.10169445398720316</v>
      </c>
      <c r="D98" s="24">
        <f t="shared" si="87"/>
        <v>0.10169445398720316</v>
      </c>
      <c r="H98" s="24">
        <f t="shared" si="88"/>
        <v>1</v>
      </c>
      <c r="I98" s="22">
        <f t="shared" si="89"/>
        <v>0.10169445398720316</v>
      </c>
      <c r="J98" s="24">
        <f t="shared" si="90"/>
        <v>0.10169445398720316</v>
      </c>
      <c r="K98" s="22">
        <f t="shared" si="91"/>
        <v>0</v>
      </c>
      <c r="L98" s="22">
        <f t="shared" si="92"/>
        <v>0</v>
      </c>
      <c r="M98" s="230">
        <f t="shared" si="93"/>
        <v>0.10169445398720316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>Agricultural cash income -- see Data2</v>
      </c>
      <c r="B99" s="60">
        <f t="shared" si="82"/>
        <v>5.423704212650835E-3</v>
      </c>
      <c r="C99" s="60">
        <f t="shared" si="82"/>
        <v>0</v>
      </c>
      <c r="D99" s="24">
        <f t="shared" si="87"/>
        <v>5.423704212650835E-3</v>
      </c>
      <c r="H99" s="24">
        <f t="shared" si="88"/>
        <v>1</v>
      </c>
      <c r="I99" s="22">
        <f t="shared" si="89"/>
        <v>5.423704212650835E-3</v>
      </c>
      <c r="J99" s="24">
        <f t="shared" si="90"/>
        <v>5.423704212650835E-3</v>
      </c>
      <c r="K99" s="22">
        <f t="shared" si="91"/>
        <v>5.423704212650835E-3</v>
      </c>
      <c r="L99" s="22">
        <f t="shared" si="92"/>
        <v>5.423704212650835E-3</v>
      </c>
      <c r="M99" s="230">
        <f t="shared" si="93"/>
        <v>5.423704212650835E-3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Formal Employment (conservancies, etc.)</v>
      </c>
      <c r="B100" s="60">
        <f t="shared" si="82"/>
        <v>0</v>
      </c>
      <c r="C100" s="60">
        <f t="shared" si="82"/>
        <v>0</v>
      </c>
      <c r="D100" s="24">
        <f t="shared" si="87"/>
        <v>0</v>
      </c>
      <c r="H100" s="24">
        <f t="shared" si="88"/>
        <v>1</v>
      </c>
      <c r="I100" s="22">
        <f t="shared" si="89"/>
        <v>0</v>
      </c>
      <c r="J100" s="24">
        <f t="shared" si="90"/>
        <v>0</v>
      </c>
      <c r="K100" s="22">
        <f t="shared" si="91"/>
        <v>0</v>
      </c>
      <c r="L100" s="22">
        <f t="shared" si="92"/>
        <v>0</v>
      </c>
      <c r="M100" s="230">
        <f t="shared" si="93"/>
        <v>0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Self-employment -- see Data2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1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30">
        <f t="shared" si="93"/>
        <v>0</v>
      </c>
      <c r="N101" s="232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Small business -- see Data2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1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30">
        <f t="shared" si="93"/>
        <v>0</v>
      </c>
      <c r="N102" s="232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Social development -- see Data2</v>
      </c>
      <c r="B103" s="60">
        <f t="shared" si="82"/>
        <v>2.741682479494997</v>
      </c>
      <c r="C103" s="60">
        <f t="shared" si="82"/>
        <v>0</v>
      </c>
      <c r="D103" s="24">
        <f t="shared" si="87"/>
        <v>2.741682479494997</v>
      </c>
      <c r="H103" s="24">
        <f t="shared" si="88"/>
        <v>1</v>
      </c>
      <c r="I103" s="22">
        <f t="shared" si="89"/>
        <v>2.741682479494997</v>
      </c>
      <c r="J103" s="24">
        <f t="shared" si="90"/>
        <v>2.741682479494997</v>
      </c>
      <c r="K103" s="22">
        <f t="shared" si="91"/>
        <v>2.741682479494997</v>
      </c>
      <c r="L103" s="22">
        <f t="shared" si="92"/>
        <v>2.741682479494997</v>
      </c>
      <c r="M103" s="230">
        <f t="shared" si="93"/>
        <v>2.741682479494997</v>
      </c>
      <c r="N103" s="232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Public works -- see Data2</v>
      </c>
      <c r="B104" s="60">
        <f t="shared" si="82"/>
        <v>0</v>
      </c>
      <c r="C104" s="60">
        <f t="shared" si="82"/>
        <v>0</v>
      </c>
      <c r="D104" s="24">
        <f t="shared" si="87"/>
        <v>0</v>
      </c>
      <c r="H104" s="24">
        <f t="shared" si="88"/>
        <v>1</v>
      </c>
      <c r="I104" s="22">
        <f t="shared" si="89"/>
        <v>0</v>
      </c>
      <c r="J104" s="24">
        <f t="shared" si="90"/>
        <v>0</v>
      </c>
      <c r="K104" s="22">
        <f t="shared" si="91"/>
        <v>0</v>
      </c>
      <c r="L104" s="22">
        <f t="shared" si="92"/>
        <v>0</v>
      </c>
      <c r="M104" s="230">
        <f t="shared" si="93"/>
        <v>0</v>
      </c>
      <c r="N104" s="232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/>
      </c>
      <c r="B105" s="60">
        <f t="shared" si="82"/>
        <v>0</v>
      </c>
      <c r="C105" s="60">
        <f t="shared" si="82"/>
        <v>0</v>
      </c>
      <c r="D105" s="24">
        <f t="shared" si="87"/>
        <v>0</v>
      </c>
      <c r="H105" s="24">
        <f t="shared" si="88"/>
        <v>1</v>
      </c>
      <c r="I105" s="22">
        <f t="shared" si="89"/>
        <v>0</v>
      </c>
      <c r="J105" s="24">
        <f t="shared" si="90"/>
        <v>0</v>
      </c>
      <c r="K105" s="22">
        <f t="shared" si="91"/>
        <v>0</v>
      </c>
      <c r="L105" s="22">
        <f t="shared" si="92"/>
        <v>0</v>
      </c>
      <c r="M105" s="230">
        <f t="shared" si="93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/>
      </c>
      <c r="B106" s="60">
        <f t="shared" si="82"/>
        <v>0</v>
      </c>
      <c r="C106" s="60">
        <f t="shared" si="82"/>
        <v>0</v>
      </c>
      <c r="D106" s="24">
        <f t="shared" si="87"/>
        <v>0</v>
      </c>
      <c r="H106" s="24">
        <f t="shared" si="88"/>
        <v>1</v>
      </c>
      <c r="I106" s="22">
        <f t="shared" si="89"/>
        <v>0</v>
      </c>
      <c r="J106" s="24">
        <f t="shared" si="90"/>
        <v>0</v>
      </c>
      <c r="K106" s="22">
        <f t="shared" si="91"/>
        <v>0</v>
      </c>
      <c r="L106" s="22">
        <f t="shared" si="92"/>
        <v>0</v>
      </c>
      <c r="M106" s="230">
        <f t="shared" si="93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/>
      </c>
      <c r="B107" s="60">
        <f t="shared" si="82"/>
        <v>0</v>
      </c>
      <c r="C107" s="60">
        <f t="shared" si="82"/>
        <v>0</v>
      </c>
      <c r="D107" s="24">
        <f t="shared" si="87"/>
        <v>0</v>
      </c>
      <c r="H107" s="24">
        <f t="shared" si="88"/>
        <v>1</v>
      </c>
      <c r="I107" s="22">
        <f t="shared" si="89"/>
        <v>0</v>
      </c>
      <c r="J107" s="24">
        <f t="shared" si="90"/>
        <v>0</v>
      </c>
      <c r="K107" s="22">
        <f t="shared" si="91"/>
        <v>0</v>
      </c>
      <c r="L107" s="22">
        <f t="shared" si="92"/>
        <v>0</v>
      </c>
      <c r="M107" s="230">
        <f t="shared" si="93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/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1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30">
        <f t="shared" si="93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/>
      </c>
      <c r="B109" s="60">
        <f t="shared" si="82"/>
        <v>0</v>
      </c>
      <c r="C109" s="60">
        <f t="shared" si="82"/>
        <v>0</v>
      </c>
      <c r="D109" s="24">
        <f t="shared" si="87"/>
        <v>0</v>
      </c>
      <c r="H109" s="24">
        <f t="shared" si="88"/>
        <v>1</v>
      </c>
      <c r="I109" s="22">
        <f t="shared" si="89"/>
        <v>0</v>
      </c>
      <c r="J109" s="24">
        <f t="shared" si="90"/>
        <v>0</v>
      </c>
      <c r="K109" s="22">
        <f t="shared" si="91"/>
        <v>0</v>
      </c>
      <c r="L109" s="22">
        <f t="shared" si="92"/>
        <v>0</v>
      </c>
      <c r="M109" s="230">
        <f t="shared" si="93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/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1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30">
        <f t="shared" si="93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/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1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30">
        <f t="shared" si="93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/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1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30">
        <f t="shared" si="93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/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1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30">
        <f t="shared" si="93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/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1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30">
        <f t="shared" si="93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/>
      </c>
      <c r="B115" s="60">
        <f t="shared" si="82"/>
        <v>0</v>
      </c>
      <c r="C115" s="60">
        <f t="shared" si="82"/>
        <v>0</v>
      </c>
      <c r="D115" s="24">
        <f t="shared" si="87"/>
        <v>0</v>
      </c>
      <c r="H115" s="24">
        <f t="shared" si="88"/>
        <v>1</v>
      </c>
      <c r="I115" s="22">
        <f t="shared" si="89"/>
        <v>0</v>
      </c>
      <c r="J115" s="24">
        <f t="shared" si="90"/>
        <v>0</v>
      </c>
      <c r="K115" s="22">
        <f t="shared" si="91"/>
        <v>0</v>
      </c>
      <c r="L115" s="22">
        <f t="shared" si="92"/>
        <v>0</v>
      </c>
      <c r="M115" s="230">
        <f t="shared" si="93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/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1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30">
        <f t="shared" si="93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/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1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30">
        <f t="shared" si="93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1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30">
        <f t="shared" si="93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2.7471061837076478</v>
      </c>
      <c r="C119" s="29">
        <f>SUM(C91:C118)</f>
        <v>0.10169445398720316</v>
      </c>
      <c r="D119" s="24">
        <f>SUM(D91:D118)</f>
        <v>2.8488006376948509</v>
      </c>
      <c r="E119" s="22"/>
      <c r="F119" s="2"/>
      <c r="G119" s="2"/>
      <c r="H119" s="31"/>
      <c r="I119" s="22">
        <f>SUM(I91:I118)</f>
        <v>2.8488006376948509</v>
      </c>
      <c r="J119" s="24">
        <f>SUM(J91:J118)</f>
        <v>2.8488006376948509</v>
      </c>
      <c r="K119" s="22">
        <f>SUM(K91:K118)</f>
        <v>2.7471061837076478</v>
      </c>
      <c r="L119" s="22">
        <f>SUM(L91:L118)</f>
        <v>2.7471061837076478</v>
      </c>
      <c r="M119" s="57">
        <f t="shared" si="81"/>
        <v>2.8488006376948509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1.9930551129401599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1.9930551129401599</v>
      </c>
      <c r="J124" s="240">
        <f>IF(SUMPRODUCT($B$124:$B124,$H$124:$H124)&lt;J$119,($B124*$H124),J$119)</f>
        <v>1.9930551129401599</v>
      </c>
      <c r="K124" s="29">
        <f>(B124)</f>
        <v>1.9930551129401599</v>
      </c>
      <c r="L124" s="29">
        <f>IF(SUMPRODUCT($B$124:$B124,$H$124:$H124)&lt;L$119,($B124*$H124),L$119)</f>
        <v>1.9930551129401599</v>
      </c>
      <c r="M124" s="243">
        <f t="shared" si="94"/>
        <v>1.9930551129401599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1.5842640005153088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0.85574552475469101</v>
      </c>
      <c r="J125" s="240">
        <f>IF(SUMPRODUCT($B$124:$B125,$H$124:$H125)&lt;J$119,($B125*$H125),IF(SUMPRODUCT($B$124:$B124,$H$124:$H124)&lt;J$119,J$119-SUMPRODUCT($B$124:$B124,$H$124:$H124),0))</f>
        <v>0.85574552475469101</v>
      </c>
      <c r="K125" s="29">
        <f>(B125)</f>
        <v>1.5842640005153088</v>
      </c>
      <c r="L125" s="29">
        <f>IF(SUMPRODUCT($B$124:$B125,$H$124:$H125)&lt;L$119,($B125*$H125),IF(SUMPRODUCT($B$124:$B124,$H$124:$H124)&lt;L$119,L$119-SUMPRODUCT($B$124:$B124,$H$124:$H124),0))</f>
        <v>0.7540510707674879</v>
      </c>
      <c r="M125" s="243">
        <f t="shared" si="94"/>
        <v>0.85574552475469101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2.8214109314209641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5">(B126)</f>
        <v>2.8214109314209641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3">
        <f t="shared" si="94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4.4067596727788032E-2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4.4067596727788032E-2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0.56649541718555407</v>
      </c>
      <c r="C128" s="56"/>
      <c r="D128" s="31"/>
      <c r="E128" s="2"/>
      <c r="F128" s="2"/>
      <c r="G128" s="2"/>
      <c r="H128" s="24"/>
      <c r="I128" s="29">
        <f>(I30)</f>
        <v>0.85574552475469101</v>
      </c>
      <c r="J128" s="231">
        <f>(J30)</f>
        <v>0.50891009552867239</v>
      </c>
      <c r="K128" s="29">
        <f>(B128)</f>
        <v>0.56649541718555407</v>
      </c>
      <c r="L128" s="29">
        <f>IF(L124=L119,0,(L119-L124)/(B119-B124)*K128)</f>
        <v>0.56649541718555407</v>
      </c>
      <c r="M128" s="243">
        <f t="shared" si="94"/>
        <v>0.50891009552867239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2.7471061837076478</v>
      </c>
      <c r="C130" s="56"/>
      <c r="D130" s="31"/>
      <c r="E130" s="2"/>
      <c r="F130" s="2"/>
      <c r="G130" s="2"/>
      <c r="H130" s="24"/>
      <c r="I130" s="29">
        <f>(I119)</f>
        <v>2.8488006376948509</v>
      </c>
      <c r="J130" s="231">
        <f>(J119)</f>
        <v>2.8488006376948509</v>
      </c>
      <c r="K130" s="29">
        <f>(B130)</f>
        <v>2.7471061837076478</v>
      </c>
      <c r="L130" s="29">
        <f>(L119)</f>
        <v>2.7471061837076478</v>
      </c>
      <c r="M130" s="243">
        <f t="shared" si="94"/>
        <v>2.8488006376948509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1.5842640005153092</v>
      </c>
      <c r="J131" s="240">
        <f>IF(SUMPRODUCT($B124:$B125,$H124:$H125)&gt;(J119-J128),SUMPRODUCT($B124:$B125,$H124:$H125)+J128-J119,0)</f>
        <v>1.2374285712892905</v>
      </c>
      <c r="K131" s="29"/>
      <c r="L131" s="29">
        <f>IF(I131&lt;SUM(L126:L127),0,I131-(SUM(L126:L127)))</f>
        <v>1.5842640005153092</v>
      </c>
      <c r="M131" s="240">
        <f>IF(I131&lt;SUM(M126:M127),0,I131-(SUM(M126:M127)))</f>
        <v>1.5842640005153092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83" priority="257" operator="equal">
      <formula>16</formula>
    </cfRule>
    <cfRule type="cellIs" dxfId="382" priority="258" operator="equal">
      <formula>15</formula>
    </cfRule>
    <cfRule type="cellIs" dxfId="381" priority="259" operator="equal">
      <formula>14</formula>
    </cfRule>
    <cfRule type="cellIs" dxfId="380" priority="260" operator="equal">
      <formula>13</formula>
    </cfRule>
    <cfRule type="cellIs" dxfId="379" priority="261" operator="equal">
      <formula>12</formula>
    </cfRule>
    <cfRule type="cellIs" dxfId="378" priority="262" operator="equal">
      <formula>11</formula>
    </cfRule>
    <cfRule type="cellIs" dxfId="377" priority="263" operator="equal">
      <formula>10</formula>
    </cfRule>
    <cfRule type="cellIs" dxfId="376" priority="264" operator="equal">
      <formula>9</formula>
    </cfRule>
    <cfRule type="cellIs" dxfId="375" priority="265" operator="equal">
      <formula>8</formula>
    </cfRule>
    <cfRule type="cellIs" dxfId="374" priority="266" operator="equal">
      <formula>7</formula>
    </cfRule>
    <cfRule type="cellIs" dxfId="373" priority="267" operator="equal">
      <formula>6</formula>
    </cfRule>
    <cfRule type="cellIs" dxfId="372" priority="268" operator="equal">
      <formula>5</formula>
    </cfRule>
    <cfRule type="cellIs" dxfId="371" priority="269" operator="equal">
      <formula>4</formula>
    </cfRule>
    <cfRule type="cellIs" dxfId="370" priority="270" operator="equal">
      <formula>3</formula>
    </cfRule>
    <cfRule type="cellIs" dxfId="369" priority="271" operator="equal">
      <formula>2</formula>
    </cfRule>
    <cfRule type="cellIs" dxfId="368" priority="272" operator="equal">
      <formula>1</formula>
    </cfRule>
  </conditionalFormatting>
  <conditionalFormatting sqref="N116:N118">
    <cfRule type="cellIs" dxfId="367" priority="193" operator="equal">
      <formula>16</formula>
    </cfRule>
    <cfRule type="cellIs" dxfId="366" priority="194" operator="equal">
      <formula>15</formula>
    </cfRule>
    <cfRule type="cellIs" dxfId="365" priority="195" operator="equal">
      <formula>14</formula>
    </cfRule>
    <cfRule type="cellIs" dxfId="364" priority="196" operator="equal">
      <formula>13</formula>
    </cfRule>
    <cfRule type="cellIs" dxfId="363" priority="197" operator="equal">
      <formula>12</formula>
    </cfRule>
    <cfRule type="cellIs" dxfId="362" priority="198" operator="equal">
      <formula>11</formula>
    </cfRule>
    <cfRule type="cellIs" dxfId="361" priority="199" operator="equal">
      <formula>10</formula>
    </cfRule>
    <cfRule type="cellIs" dxfId="360" priority="200" operator="equal">
      <formula>9</formula>
    </cfRule>
    <cfRule type="cellIs" dxfId="359" priority="201" operator="equal">
      <formula>8</formula>
    </cfRule>
    <cfRule type="cellIs" dxfId="358" priority="202" operator="equal">
      <formula>7</formula>
    </cfRule>
    <cfRule type="cellIs" dxfId="357" priority="203" operator="equal">
      <formula>6</formula>
    </cfRule>
    <cfRule type="cellIs" dxfId="356" priority="204" operator="equal">
      <formula>5</formula>
    </cfRule>
    <cfRule type="cellIs" dxfId="355" priority="205" operator="equal">
      <formula>4</formula>
    </cfRule>
    <cfRule type="cellIs" dxfId="354" priority="206" operator="equal">
      <formula>3</formula>
    </cfRule>
    <cfRule type="cellIs" dxfId="353" priority="207" operator="equal">
      <formula>2</formula>
    </cfRule>
    <cfRule type="cellIs" dxfId="352" priority="208" operator="equal">
      <formula>1</formula>
    </cfRule>
  </conditionalFormatting>
  <conditionalFormatting sqref="N6:N26">
    <cfRule type="cellIs" dxfId="351" priority="129" operator="equal">
      <formula>16</formula>
    </cfRule>
    <cfRule type="cellIs" dxfId="350" priority="130" operator="equal">
      <formula>15</formula>
    </cfRule>
    <cfRule type="cellIs" dxfId="349" priority="131" operator="equal">
      <formula>14</formula>
    </cfRule>
    <cfRule type="cellIs" dxfId="348" priority="132" operator="equal">
      <formula>13</formula>
    </cfRule>
    <cfRule type="cellIs" dxfId="347" priority="133" operator="equal">
      <formula>12</formula>
    </cfRule>
    <cfRule type="cellIs" dxfId="346" priority="134" operator="equal">
      <formula>11</formula>
    </cfRule>
    <cfRule type="cellIs" dxfId="345" priority="135" operator="equal">
      <formula>10</formula>
    </cfRule>
    <cfRule type="cellIs" dxfId="344" priority="136" operator="equal">
      <formula>9</formula>
    </cfRule>
    <cfRule type="cellIs" dxfId="343" priority="137" operator="equal">
      <formula>8</formula>
    </cfRule>
    <cfRule type="cellIs" dxfId="342" priority="138" operator="equal">
      <formula>7</formula>
    </cfRule>
    <cfRule type="cellIs" dxfId="341" priority="139" operator="equal">
      <formula>6</formula>
    </cfRule>
    <cfRule type="cellIs" dxfId="340" priority="140" operator="equal">
      <formula>5</formula>
    </cfRule>
    <cfRule type="cellIs" dxfId="339" priority="141" operator="equal">
      <formula>4</formula>
    </cfRule>
    <cfRule type="cellIs" dxfId="338" priority="142" operator="equal">
      <formula>3</formula>
    </cfRule>
    <cfRule type="cellIs" dxfId="337" priority="143" operator="equal">
      <formula>2</formula>
    </cfRule>
    <cfRule type="cellIs" dxfId="336" priority="144" operator="equal">
      <formula>1</formula>
    </cfRule>
  </conditionalFormatting>
  <conditionalFormatting sqref="N113:N115">
    <cfRule type="cellIs" dxfId="335" priority="49" operator="equal">
      <formula>16</formula>
    </cfRule>
    <cfRule type="cellIs" dxfId="334" priority="50" operator="equal">
      <formula>15</formula>
    </cfRule>
    <cfRule type="cellIs" dxfId="333" priority="51" operator="equal">
      <formula>14</formula>
    </cfRule>
    <cfRule type="cellIs" dxfId="332" priority="52" operator="equal">
      <formula>13</formula>
    </cfRule>
    <cfRule type="cellIs" dxfId="331" priority="53" operator="equal">
      <formula>12</formula>
    </cfRule>
    <cfRule type="cellIs" dxfId="330" priority="54" operator="equal">
      <formula>11</formula>
    </cfRule>
    <cfRule type="cellIs" dxfId="329" priority="55" operator="equal">
      <formula>10</formula>
    </cfRule>
    <cfRule type="cellIs" dxfId="328" priority="56" operator="equal">
      <formula>9</formula>
    </cfRule>
    <cfRule type="cellIs" dxfId="327" priority="57" operator="equal">
      <formula>8</formula>
    </cfRule>
    <cfRule type="cellIs" dxfId="326" priority="58" operator="equal">
      <formula>7</formula>
    </cfRule>
    <cfRule type="cellIs" dxfId="325" priority="59" operator="equal">
      <formula>6</formula>
    </cfRule>
    <cfRule type="cellIs" dxfId="324" priority="60" operator="equal">
      <formula>5</formula>
    </cfRule>
    <cfRule type="cellIs" dxfId="323" priority="61" operator="equal">
      <formula>4</formula>
    </cfRule>
    <cfRule type="cellIs" dxfId="322" priority="62" operator="equal">
      <formula>3</formula>
    </cfRule>
    <cfRule type="cellIs" dxfId="321" priority="63" operator="equal">
      <formula>2</formula>
    </cfRule>
    <cfRule type="cellIs" dxfId="320" priority="64" operator="equal">
      <formula>1</formula>
    </cfRule>
  </conditionalFormatting>
  <conditionalFormatting sqref="N112">
    <cfRule type="cellIs" dxfId="319" priority="33" operator="equal">
      <formula>16</formula>
    </cfRule>
    <cfRule type="cellIs" dxfId="318" priority="34" operator="equal">
      <formula>15</formula>
    </cfRule>
    <cfRule type="cellIs" dxfId="317" priority="35" operator="equal">
      <formula>14</formula>
    </cfRule>
    <cfRule type="cellIs" dxfId="316" priority="36" operator="equal">
      <formula>13</formula>
    </cfRule>
    <cfRule type="cellIs" dxfId="315" priority="37" operator="equal">
      <formula>12</formula>
    </cfRule>
    <cfRule type="cellIs" dxfId="314" priority="38" operator="equal">
      <formula>11</formula>
    </cfRule>
    <cfRule type="cellIs" dxfId="313" priority="39" operator="equal">
      <formula>10</formula>
    </cfRule>
    <cfRule type="cellIs" dxfId="312" priority="40" operator="equal">
      <formula>9</formula>
    </cfRule>
    <cfRule type="cellIs" dxfId="311" priority="41" operator="equal">
      <formula>8</formula>
    </cfRule>
    <cfRule type="cellIs" dxfId="310" priority="42" operator="equal">
      <formula>7</formula>
    </cfRule>
    <cfRule type="cellIs" dxfId="309" priority="43" operator="equal">
      <formula>6</formula>
    </cfRule>
    <cfRule type="cellIs" dxfId="308" priority="44" operator="equal">
      <formula>5</formula>
    </cfRule>
    <cfRule type="cellIs" dxfId="307" priority="45" operator="equal">
      <formula>4</formula>
    </cfRule>
    <cfRule type="cellIs" dxfId="306" priority="46" operator="equal">
      <formula>3</formula>
    </cfRule>
    <cfRule type="cellIs" dxfId="305" priority="47" operator="equal">
      <formula>2</formula>
    </cfRule>
    <cfRule type="cellIs" dxfId="304" priority="48" operator="equal">
      <formula>1</formula>
    </cfRule>
  </conditionalFormatting>
  <conditionalFormatting sqref="N91:N104">
    <cfRule type="cellIs" dxfId="303" priority="17" operator="equal">
      <formula>16</formula>
    </cfRule>
    <cfRule type="cellIs" dxfId="302" priority="18" operator="equal">
      <formula>15</formula>
    </cfRule>
    <cfRule type="cellIs" dxfId="301" priority="19" operator="equal">
      <formula>14</formula>
    </cfRule>
    <cfRule type="cellIs" dxfId="300" priority="20" operator="equal">
      <formula>13</formula>
    </cfRule>
    <cfRule type="cellIs" dxfId="299" priority="21" operator="equal">
      <formula>12</formula>
    </cfRule>
    <cfRule type="cellIs" dxfId="298" priority="22" operator="equal">
      <formula>11</formula>
    </cfRule>
    <cfRule type="cellIs" dxfId="297" priority="23" operator="equal">
      <formula>10</formula>
    </cfRule>
    <cfRule type="cellIs" dxfId="296" priority="24" operator="equal">
      <formula>9</formula>
    </cfRule>
    <cfRule type="cellIs" dxfId="295" priority="25" operator="equal">
      <formula>8</formula>
    </cfRule>
    <cfRule type="cellIs" dxfId="294" priority="26" operator="equal">
      <formula>7</formula>
    </cfRule>
    <cfRule type="cellIs" dxfId="293" priority="27" operator="equal">
      <formula>6</formula>
    </cfRule>
    <cfRule type="cellIs" dxfId="292" priority="28" operator="equal">
      <formula>5</formula>
    </cfRule>
    <cfRule type="cellIs" dxfId="291" priority="29" operator="equal">
      <formula>4</formula>
    </cfRule>
    <cfRule type="cellIs" dxfId="290" priority="30" operator="equal">
      <formula>3</formula>
    </cfRule>
    <cfRule type="cellIs" dxfId="289" priority="31" operator="equal">
      <formula>2</formula>
    </cfRule>
    <cfRule type="cellIs" dxfId="288" priority="32" operator="equal">
      <formula>1</formula>
    </cfRule>
  </conditionalFormatting>
  <conditionalFormatting sqref="N105:N111">
    <cfRule type="cellIs" dxfId="287" priority="1" operator="equal">
      <formula>16</formula>
    </cfRule>
    <cfRule type="cellIs" dxfId="286" priority="2" operator="equal">
      <formula>15</formula>
    </cfRule>
    <cfRule type="cellIs" dxfId="285" priority="3" operator="equal">
      <formula>14</formula>
    </cfRule>
    <cfRule type="cellIs" dxfId="284" priority="4" operator="equal">
      <formula>13</formula>
    </cfRule>
    <cfRule type="cellIs" dxfId="283" priority="5" operator="equal">
      <formula>12</formula>
    </cfRule>
    <cfRule type="cellIs" dxfId="282" priority="6" operator="equal">
      <formula>11</formula>
    </cfRule>
    <cfRule type="cellIs" dxfId="281" priority="7" operator="equal">
      <formula>10</formula>
    </cfRule>
    <cfRule type="cellIs" dxfId="280" priority="8" operator="equal">
      <formula>9</formula>
    </cfRule>
    <cfRule type="cellIs" dxfId="279" priority="9" operator="equal">
      <formula>8</formula>
    </cfRule>
    <cfRule type="cellIs" dxfId="278" priority="10" operator="equal">
      <formula>7</formula>
    </cfRule>
    <cfRule type="cellIs" dxfId="277" priority="11" operator="equal">
      <formula>6</formula>
    </cfRule>
    <cfRule type="cellIs" dxfId="276" priority="12" operator="equal">
      <formula>5</formula>
    </cfRule>
    <cfRule type="cellIs" dxfId="275" priority="13" operator="equal">
      <formula>4</formula>
    </cfRule>
    <cfRule type="cellIs" dxfId="274" priority="14" operator="equal">
      <formula>3</formula>
    </cfRule>
    <cfRule type="cellIs" dxfId="273" priority="15" operator="equal">
      <formula>2</formula>
    </cfRule>
    <cfRule type="cellIs" dxfId="272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1" sqref="N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0" t="str">
        <f>Poor!Z2</f>
        <v>Q1</v>
      </c>
      <c r="AA2" s="261"/>
      <c r="AB2" s="260" t="str">
        <f>Poor!AB2</f>
        <v>Q2</v>
      </c>
      <c r="AC2" s="261"/>
      <c r="AD2" s="260" t="str">
        <f>Poor!AD2</f>
        <v>Q3</v>
      </c>
      <c r="AE2" s="261"/>
      <c r="AF2" s="260" t="str">
        <f>Poor!AF2</f>
        <v>Q4</v>
      </c>
      <c r="AG2" s="261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101">
        <f>IF([1]Summ!$H1044="",0,[1]Summ!$H1044)</f>
        <v>5.4040395392278964E-2</v>
      </c>
      <c r="C6" s="102">
        <f>IF([1]Summ!$I1044="",0,[1]Summ!$I1044)</f>
        <v>0</v>
      </c>
      <c r="D6" s="24">
        <f t="shared" ref="D6:D29" si="0">(B6+C6)</f>
        <v>5.4040395392278964E-2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5.4040395392278964E-2</v>
      </c>
      <c r="J6" s="24">
        <f t="shared" ref="J6:J13" si="3">IF(I$32&lt;=1+I$131,I6,B6*H6+J$33*(I6-B6*H6))</f>
        <v>5.4040395392278964E-2</v>
      </c>
      <c r="K6" s="22">
        <f t="shared" ref="K6:K31" si="4">B6</f>
        <v>5.4040395392278964E-2</v>
      </c>
      <c r="L6" s="22">
        <f t="shared" ref="L6:L29" si="5">IF(K6="","",K6*H6)</f>
        <v>5.4040395392278964E-2</v>
      </c>
      <c r="M6" s="227">
        <f t="shared" ref="M6:M31" si="6">J6</f>
        <v>5.4040395392278964E-2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0.21616158156911586</v>
      </c>
      <c r="Z6" s="156">
        <f>Poor!Z6</f>
        <v>0.17</v>
      </c>
      <c r="AA6" s="121">
        <f>$M6*Z6*4</f>
        <v>3.6747468866749698E-2</v>
      </c>
      <c r="AB6" s="156">
        <f>Poor!AB6</f>
        <v>0.17</v>
      </c>
      <c r="AC6" s="121">
        <f t="shared" ref="AC6:AC29" si="7">$M6*AB6*4</f>
        <v>3.6747468866749698E-2</v>
      </c>
      <c r="AD6" s="156">
        <f>Poor!AD6</f>
        <v>0.33</v>
      </c>
      <c r="AE6" s="121">
        <f t="shared" ref="AE6:AE29" si="8">$M6*AD6*4</f>
        <v>7.1333321917808237E-2</v>
      </c>
      <c r="AF6" s="122">
        <f>1-SUM(Z6,AB6,AD6)</f>
        <v>0.32999999999999996</v>
      </c>
      <c r="AG6" s="121">
        <f>$M6*AF6*4</f>
        <v>7.1333321917808223E-2</v>
      </c>
      <c r="AH6" s="123">
        <f>SUM(Z6,AB6,AD6,AF6)</f>
        <v>1</v>
      </c>
      <c r="AI6" s="184">
        <f>SUM(AA6,AC6,AE6,AG6)/4</f>
        <v>5.4040395392278964E-2</v>
      </c>
      <c r="AJ6" s="120">
        <f>(AA6+AC6)/2</f>
        <v>3.6747468866749698E-2</v>
      </c>
      <c r="AK6" s="119">
        <f>(AE6+AG6)/2</f>
        <v>7.1333321917808223E-2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Maize: kg produced</v>
      </c>
      <c r="B7" s="101">
        <f>IF([1]Summ!$H1045="",0,[1]Summ!$H1045)</f>
        <v>6.3088767123287662E-2</v>
      </c>
      <c r="C7" s="102">
        <f>IF([1]Summ!$I1045="",0,[1]Summ!$I1045)</f>
        <v>7.8860958904109588E-2</v>
      </c>
      <c r="D7" s="24">
        <f t="shared" si="0"/>
        <v>0.14194972602739725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0.14194972602739725</v>
      </c>
      <c r="J7" s="24">
        <f t="shared" si="3"/>
        <v>5.5695553009371027E-2</v>
      </c>
      <c r="K7" s="22">
        <f t="shared" si="4"/>
        <v>6.3088767123287662E-2</v>
      </c>
      <c r="L7" s="22">
        <f t="shared" si="5"/>
        <v>6.3088767123287662E-2</v>
      </c>
      <c r="M7" s="227">
        <f t="shared" si="6"/>
        <v>5.5695553009371027E-2</v>
      </c>
      <c r="N7" s="232">
        <v>1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1449.9049649331998</v>
      </c>
      <c r="S7" s="225">
        <f>IF($B$81=0,0,(SUMIF($N$6:$N$28,$U7,L$6:L$28)+SUMIF($N$91:$N$118,$U7,L$91:L$118))*$B$83*$H$84*Poor!$B$81/$B$81)</f>
        <v>1449.9049649331998</v>
      </c>
      <c r="T7" s="225">
        <f>IF($B$81=0,0,(SUMIF($N$6:$N$28,$U7,M$6:M$28)+SUMIF($N$91:$N$118,$U7,M$91:M$118))*$B$83*$H$84*Poor!$B$81/$B$81)</f>
        <v>1417.1673488915233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0.22278221203748411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0.22278221203748411</v>
      </c>
      <c r="AH7" s="123">
        <f t="shared" ref="AH7:AH30" si="12">SUM(Z7,AB7,AD7,AF7)</f>
        <v>1</v>
      </c>
      <c r="AI7" s="184">
        <f t="shared" ref="AI7:AI30" si="13">SUM(AA7,AC7,AE7,AG7)/4</f>
        <v>5.5695553009371027E-2</v>
      </c>
      <c r="AJ7" s="120">
        <f t="shared" ref="AJ7:AJ31" si="14">(AA7+AC7)/2</f>
        <v>0</v>
      </c>
      <c r="AK7" s="119">
        <f t="shared" ref="AK7:AK31" si="15">(AE7+AG7)/2</f>
        <v>0.11139110601874205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Beans: kg produced</v>
      </c>
      <c r="B8" s="101">
        <f>IF([1]Summ!$H1046="",0,[1]Summ!$H1046)</f>
        <v>6.9964660647571605E-2</v>
      </c>
      <c r="C8" s="102">
        <f>IF([1]Summ!$I1046="",0,[1]Summ!$I1046)</f>
        <v>-3.314115504358655E-2</v>
      </c>
      <c r="D8" s="24">
        <f t="shared" si="0"/>
        <v>3.6823505603985056E-2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3.6823505603985056E-2</v>
      </c>
      <c r="J8" s="24">
        <f t="shared" si="3"/>
        <v>7.3071643603709296E-2</v>
      </c>
      <c r="K8" s="22">
        <f t="shared" si="4"/>
        <v>6.9964660647571605E-2</v>
      </c>
      <c r="L8" s="22">
        <f t="shared" si="5"/>
        <v>6.9964660647571605E-2</v>
      </c>
      <c r="M8" s="227">
        <f t="shared" si="6"/>
        <v>7.3071643603709296E-2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572</v>
      </c>
      <c r="S8" s="225">
        <f>IF($B$81=0,0,(SUMIF($N$6:$N$28,$U8,L$6:L$28)+SUMIF($N$91:$N$118,$U8,L$91:L$118))*$B$83*$H$84*Poor!$B$81/$B$81)</f>
        <v>572</v>
      </c>
      <c r="T8" s="225">
        <f>IF($B$81=0,0,(SUMIF($N$6:$N$28,$U8,M$6:M$28)+SUMIF($N$91:$N$118,$U8,M$91:M$118))*$B$83*$H$84*Poor!$B$81/$B$81)</f>
        <v>541.25000325809776</v>
      </c>
      <c r="U8" s="226">
        <v>2</v>
      </c>
      <c r="V8" s="56"/>
      <c r="W8" s="115"/>
      <c r="X8" s="118">
        <f>Poor!X8</f>
        <v>1</v>
      </c>
      <c r="Y8" s="184">
        <f t="shared" si="9"/>
        <v>0.29228657441483719</v>
      </c>
      <c r="Z8" s="125">
        <f>IF($Y8=0,0,AA8/$Y8)</f>
        <v>0.47489200900501843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0.13880455852905685</v>
      </c>
      <c r="AB8" s="125">
        <f>IF($Y8=0,0,AC8/$Y8)</f>
        <v>0.47489200900501843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0.13880455852905685</v>
      </c>
      <c r="AD8" s="125">
        <f>IF($Y8=0,0,AE8/$Y8)</f>
        <v>4.4900587066055625E-2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1.3123838782752544E-2</v>
      </c>
      <c r="AF8" s="122">
        <f t="shared" si="10"/>
        <v>5.3153949239075349E-3</v>
      </c>
      <c r="AG8" s="121">
        <f t="shared" si="11"/>
        <v>1.5536185739709475E-3</v>
      </c>
      <c r="AH8" s="123">
        <f t="shared" si="12"/>
        <v>1</v>
      </c>
      <c r="AI8" s="184">
        <f t="shared" si="13"/>
        <v>7.3071643603709296E-2</v>
      </c>
      <c r="AJ8" s="120">
        <f t="shared" si="14"/>
        <v>0.13880455852905685</v>
      </c>
      <c r="AK8" s="119">
        <f t="shared" si="15"/>
        <v>7.3387286783617453E-3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Other root crops: no. local meas( Potatoes)</v>
      </c>
      <c r="B9" s="101">
        <f>IF([1]Summ!$H1047="",0,[1]Summ!$H1047)</f>
        <v>6.354296388542964E-2</v>
      </c>
      <c r="C9" s="102">
        <f>IF([1]Summ!$I1047="",0,[1]Summ!$I1047)</f>
        <v>1.6293067662930677E-3</v>
      </c>
      <c r="D9" s="24">
        <f t="shared" si="0"/>
        <v>6.5172270651722708E-2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6.5172270651722708E-2</v>
      </c>
      <c r="J9" s="24">
        <f t="shared" si="3"/>
        <v>6.3390216392273935E-2</v>
      </c>
      <c r="K9" s="22">
        <f t="shared" si="4"/>
        <v>6.354296388542964E-2</v>
      </c>
      <c r="L9" s="22">
        <f t="shared" si="5"/>
        <v>6.354296388542964E-2</v>
      </c>
      <c r="M9" s="227">
        <f t="shared" si="6"/>
        <v>6.3390216392273935E-2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398.54972375690619</v>
      </c>
      <c r="S9" s="225">
        <f>IF($B$81=0,0,(SUMIF($N$6:$N$28,$U9,L$6:L$28)+SUMIF($N$91:$N$118,$U9,L$91:L$118))*$B$83*$H$84*Poor!$B$81/$B$81)</f>
        <v>398.54972375690619</v>
      </c>
      <c r="T9" s="225">
        <f>IF($B$81=0,0,(SUMIF($N$6:$N$28,$U9,M$6:M$28)+SUMIF($N$91:$N$118,$U9,M$91:M$118))*$B$83*$H$84*Poor!$B$81/$B$81)</f>
        <v>398.54972375690619</v>
      </c>
      <c r="U9" s="226">
        <v>3</v>
      </c>
      <c r="V9" s="56"/>
      <c r="W9" s="115"/>
      <c r="X9" s="118">
        <f>Poor!X9</f>
        <v>1</v>
      </c>
      <c r="Y9" s="184">
        <f t="shared" si="9"/>
        <v>0.25356086556909574</v>
      </c>
      <c r="Z9" s="125">
        <f>IF($Y9=0,0,AA9/$Y9)</f>
        <v>0.47489200900501838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0.12041402885515927</v>
      </c>
      <c r="AB9" s="125">
        <f>IF($Y9=0,0,AC9/$Y9)</f>
        <v>0.47489200900501838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0.12041402885515927</v>
      </c>
      <c r="AD9" s="125">
        <f>IF($Y9=0,0,AE9/$Y9)</f>
        <v>4.4900587066055625E-2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1.138503172102961E-2</v>
      </c>
      <c r="AF9" s="122">
        <f t="shared" si="10"/>
        <v>5.3153949239076459E-3</v>
      </c>
      <c r="AG9" s="121">
        <f t="shared" si="11"/>
        <v>1.3477761377476004E-3</v>
      </c>
      <c r="AH9" s="123">
        <f t="shared" si="12"/>
        <v>1</v>
      </c>
      <c r="AI9" s="184">
        <f t="shared" si="13"/>
        <v>6.3390216392273935E-2</v>
      </c>
      <c r="AJ9" s="120">
        <f t="shared" si="14"/>
        <v>0.12041402885515927</v>
      </c>
      <c r="AK9" s="119">
        <f t="shared" si="15"/>
        <v>6.3664039293886048E-3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WILD FOODS -- see worksheet Data 3</v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7">
        <f t="shared" si="6"/>
        <v>0</v>
      </c>
      <c r="N10" s="232">
        <v>6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IF($B$81=0,0,(SUMIF($N$6:$N$28,$U10,L$6:L$28)+SUMIF($N$91:$N$118,$U10,L$91:L$118))*$B$83*$H$84*Poor!$B$81/$B$81)</f>
        <v>0</v>
      </c>
      <c r="T10" s="225">
        <f>IF($B$81=0,0,(SUMIF($N$6:$N$28,$U10,M$6:M$28)+SUMIF($N$91:$N$118,$U10,M$91:M$118))*$B$83*$H$84*Poor!$B$81/$B$81)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4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Labour: Planting</v>
      </c>
      <c r="B11" s="101">
        <f>IF([1]Summ!$H1049="",0,[1]Summ!$H1049)</f>
        <v>3.1544383561643831E-2</v>
      </c>
      <c r="C11" s="102">
        <f>IF([1]Summ!$I1049="",0,[1]Summ!$I1049)</f>
        <v>0</v>
      </c>
      <c r="D11" s="24">
        <f t="shared" si="0"/>
        <v>3.1544383561643831E-2</v>
      </c>
      <c r="E11" s="75">
        <f>Poor!E11</f>
        <v>1</v>
      </c>
      <c r="H11" s="24">
        <f t="shared" si="1"/>
        <v>1</v>
      </c>
      <c r="I11" s="22">
        <f t="shared" si="2"/>
        <v>3.1544383561643831E-2</v>
      </c>
      <c r="J11" s="24">
        <f t="shared" si="3"/>
        <v>3.1544383561643831E-2</v>
      </c>
      <c r="K11" s="22">
        <f t="shared" si="4"/>
        <v>3.1544383561643831E-2</v>
      </c>
      <c r="L11" s="22">
        <f t="shared" si="5"/>
        <v>3.1544383561643831E-2</v>
      </c>
      <c r="M11" s="227">
        <f t="shared" si="6"/>
        <v>3.1544383561643831E-2</v>
      </c>
      <c r="N11" s="232">
        <v>7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7650.0000000000009</v>
      </c>
      <c r="S11" s="225">
        <f>IF($B$81=0,0,(SUMIF($N$6:$N$28,$U11,L$6:L$28)+SUMIF($N$91:$N$118,$U11,L$91:L$118))*$B$83*$H$84*Poor!$B$81/$B$81)</f>
        <v>7650.0000000000009</v>
      </c>
      <c r="T11" s="225">
        <f>IF($B$81=0,0,(SUMIF($N$6:$N$28,$U11,M$6:M$28)+SUMIF($N$91:$N$118,$U11,M$91:M$118))*$B$83*$H$84*Poor!$B$81/$B$81)</f>
        <v>7509.375014899837</v>
      </c>
      <c r="U11" s="226">
        <v>5</v>
      </c>
      <c r="V11" s="56"/>
      <c r="W11" s="115"/>
      <c r="X11" s="118">
        <f>Poor!X11</f>
        <v>1</v>
      </c>
      <c r="Y11" s="184">
        <f t="shared" si="9"/>
        <v>0.12617753424657532</v>
      </c>
      <c r="Z11" s="125">
        <f>IF($Y11=0,0,AA11/$Y11)</f>
        <v>0.47489200900501843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5.9920702729655669E-2</v>
      </c>
      <c r="AB11" s="125">
        <f>IF($Y11=0,0,AC11/$Y11)</f>
        <v>0.47489200900501843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5.9920702729655669E-2</v>
      </c>
      <c r="AD11" s="125">
        <f>IF($Y11=0,0,AE11/$Y11)</f>
        <v>4.4900587066055625E-2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5.665445362218571E-3</v>
      </c>
      <c r="AF11" s="122">
        <f t="shared" si="10"/>
        <v>5.3153949239075349E-3</v>
      </c>
      <c r="AG11" s="121">
        <f t="shared" si="11"/>
        <v>6.7068342504541557E-4</v>
      </c>
      <c r="AH11" s="123">
        <f t="shared" si="12"/>
        <v>1</v>
      </c>
      <c r="AI11" s="184">
        <f t="shared" si="13"/>
        <v>3.1544383561643831E-2</v>
      </c>
      <c r="AJ11" s="120">
        <f t="shared" si="14"/>
        <v>5.9920702729655669E-2</v>
      </c>
      <c r="AK11" s="119">
        <f t="shared" si="15"/>
        <v>3.1680643936319933E-3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Labour: Weeding</v>
      </c>
      <c r="B12" s="101">
        <f>IF([1]Summ!$H1050="",0,[1]Summ!$H1050)</f>
        <v>2.1292458904109589E-2</v>
      </c>
      <c r="C12" s="102">
        <f>IF([1]Summ!$I1050="",0,[1]Summ!$I1050)</f>
        <v>0</v>
      </c>
      <c r="D12" s="24">
        <f t="shared" si="0"/>
        <v>2.1292458904109589E-2</v>
      </c>
      <c r="E12" s="75">
        <f>Poor!E12</f>
        <v>1</v>
      </c>
      <c r="H12" s="24">
        <f t="shared" si="1"/>
        <v>1</v>
      </c>
      <c r="I12" s="22">
        <f t="shared" si="2"/>
        <v>2.1292458904109589E-2</v>
      </c>
      <c r="J12" s="24">
        <f t="shared" si="3"/>
        <v>2.1292458904109589E-2</v>
      </c>
      <c r="K12" s="22">
        <f t="shared" si="4"/>
        <v>2.1292458904109589E-2</v>
      </c>
      <c r="L12" s="22">
        <f t="shared" si="5"/>
        <v>2.1292458904109589E-2</v>
      </c>
      <c r="M12" s="227">
        <f t="shared" si="6"/>
        <v>2.1292458904109589E-2</v>
      </c>
      <c r="N12" s="232">
        <v>7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0</v>
      </c>
      <c r="S12" s="225">
        <f>IF($B$81=0,0,(SUMIF($N$6:$N$28,$U12,L$6:L$28)+SUMIF($N$91:$N$118,$U12,L$91:L$118))*$B$83*$H$84*Poor!$B$81/$B$81)</f>
        <v>0</v>
      </c>
      <c r="T12" s="225">
        <f>IF($B$81=0,0,(SUMIF($N$6:$N$28,$U12,M$6:M$28)+SUMIF($N$91:$N$118,$U12,M$91:M$118))*$B$83*$H$84*Poor!$B$81/$B$81)</f>
        <v>0</v>
      </c>
      <c r="U12" s="226">
        <v>6</v>
      </c>
      <c r="V12" s="56"/>
      <c r="W12" s="117"/>
      <c r="X12" s="118"/>
      <c r="Y12" s="184">
        <f t="shared" si="9"/>
        <v>8.5169835616438358E-2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5.7063789863013706E-2</v>
      </c>
      <c r="AF12" s="122">
        <f>1-SUM(Z12,AB12,AD12)</f>
        <v>0.32999999999999996</v>
      </c>
      <c r="AG12" s="121">
        <f>$M12*AF12*4</f>
        <v>2.8106045753424656E-2</v>
      </c>
      <c r="AH12" s="123">
        <f t="shared" si="12"/>
        <v>1</v>
      </c>
      <c r="AI12" s="184">
        <f t="shared" si="13"/>
        <v>2.1292458904109589E-2</v>
      </c>
      <c r="AJ12" s="120">
        <f t="shared" si="14"/>
        <v>0</v>
      </c>
      <c r="AK12" s="119">
        <f t="shared" si="15"/>
        <v>4.2584917808219179E-2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8">
        <f t="shared" si="6"/>
        <v>0</v>
      </c>
      <c r="N13" s="232"/>
      <c r="O13" s="2"/>
      <c r="P13" s="22"/>
      <c r="Q13" s="59" t="s">
        <v>76</v>
      </c>
      <c r="R13" s="225">
        <f>IF($B$81=0,0,(SUMIF($N$6:$N$28,$U13,K$6:K$28)+SUMIF($N$91:$N$118,$U13,K$91:K$118))*$B$83*$H$84*Poor!$B$81/$B$81)</f>
        <v>389.67348066298342</v>
      </c>
      <c r="S13" s="225">
        <f>IF($B$81=0,0,(SUMIF($N$6:$N$28,$U13,L$6:L$28)+SUMIF($N$91:$N$118,$U13,L$91:L$118))*$B$83*$H$84*Poor!$B$81/$B$81)</f>
        <v>389.67348066298342</v>
      </c>
      <c r="T13" s="225">
        <f>IF($B$81=0,0,(SUMIF($N$6:$N$28,$U13,M$6:M$28)+SUMIF($N$91:$N$118,$U13,M$91:M$118))*$B$83*$H$84*Poor!$B$81/$B$81)</f>
        <v>389.67348066298342</v>
      </c>
      <c r="U13" s="226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8">
        <f t="shared" si="6"/>
        <v>0</v>
      </c>
      <c r="N14" s="232"/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IF($B$81=0,0,(SUMIF($N$6:$N$28,$U14,L$6:L$28)+SUMIF($N$91:$N$118,$U14,L$91:L$118))*$B$83*$H$84*Poor!$B$81/$B$81)</f>
        <v>0</v>
      </c>
      <c r="T14" s="225">
        <f>IF($B$81=0,0,(SUMIF($N$6:$N$28,$U14,M$6:M$28)+SUMIF($N$91:$N$118,$U14,M$91:M$118))*$B$83*$H$84*Poor!$B$81/$B$81)</f>
        <v>0</v>
      </c>
      <c r="U14" s="226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9">
        <f t="shared" si="6"/>
        <v>0</v>
      </c>
      <c r="N15" s="232"/>
      <c r="O15" s="2"/>
      <c r="P15" s="22"/>
      <c r="Q15" s="59" t="s">
        <v>126</v>
      </c>
      <c r="R15" s="225">
        <f>IF($B$81=0,0,(SUMIF($N$6:$N$28,$U15,K$6:K$28)+SUMIF($N$91:$N$118,$U15,K$91:K$118))*$B$83*$H$84*Poor!$B$81/$B$81)</f>
        <v>7200</v>
      </c>
      <c r="S15" s="225">
        <f>IF($B$81=0,0,(SUMIF($N$6:$N$28,$U15,L$6:L$28)+SUMIF($N$91:$N$118,$U15,L$91:L$118))*$B$83*$H$84*Poor!$B$81/$B$81)</f>
        <v>7200</v>
      </c>
      <c r="T15" s="225">
        <f>IF($B$81=0,0,(SUMIF($N$6:$N$28,$U15,M$6:M$28)+SUMIF($N$91:$N$118,$U15,M$91:M$118))*$B$83*$H$84*Poor!$B$81/$B$81)</f>
        <v>7200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7">
        <f t="shared" si="6"/>
        <v>0</v>
      </c>
      <c r="N16" s="232"/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IF($B$81=0,0,(SUMIF($N$6:$N$28,$U16,L$6:L$28)+SUMIF($N$91:$N$118,$U16,L$91:L$118))*$B$83*$H$84*Poor!$B$81/$B$81)</f>
        <v>0</v>
      </c>
      <c r="T16" s="225">
        <f>IF($B$81=0,0,(SUMIF($N$6:$N$28,$U16,M$6:M$28)+SUMIF($N$91:$N$118,$U16,M$91:M$118))*$B$83*$H$84*Poor!$B$81/$B$81)</f>
        <v>0</v>
      </c>
      <c r="U16" s="226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8">
        <f t="shared" si="6"/>
        <v>0</v>
      </c>
      <c r="N17" s="232"/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IF($B$81=0,0,(SUMIF($N$6:$N$28,$U17,L$6:L$28)+SUMIF($N$91:$N$118,$U17,L$91:L$118))*$B$83*$H$84*Poor!$B$81/$B$81)</f>
        <v>0</v>
      </c>
      <c r="T17" s="225">
        <f>IF($B$81=0,0,(SUMIF($N$6:$N$28,$U17,M$6:M$28)+SUMIF($N$91:$N$118,$U17,M$91:M$118))*$B$83*$H$84*Poor!$B$81/$B$81)</f>
        <v>0</v>
      </c>
      <c r="U17" s="226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8">
        <f t="shared" ref="M18:M25" si="23">J18</f>
        <v>0</v>
      </c>
      <c r="N18" s="232"/>
      <c r="O18" s="2"/>
      <c r="P18" s="22"/>
      <c r="Q18" s="59" t="s">
        <v>79</v>
      </c>
      <c r="R18" s="225">
        <f>IF($B$81=0,0,(SUMIF($N$6:$N$28,$U18,K$6:K$28)+SUMIF($N$91:$N$118,$U18,K$91:K$118))*$B$83*$H$84*Poor!$B$81/$B$81)</f>
        <v>877.98017281207547</v>
      </c>
      <c r="S18" s="225">
        <f>IF($B$81=0,0,(SUMIF($N$6:$N$28,$U18,L$6:L$28)+SUMIF($N$91:$N$118,$U18,L$91:L$118))*$B$83*$H$84*Poor!$B$81/$B$81)</f>
        <v>877.98017281207547</v>
      </c>
      <c r="T18" s="225">
        <f>IF($B$81=0,0,(SUMIF($N$6:$N$28,$U18,M$6:M$28)+SUMIF($N$91:$N$118,$U18,M$91:M$118))*$B$83*$H$84*Poor!$B$81/$B$81)</f>
        <v>877.98017281207547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8">
        <f t="shared" si="23"/>
        <v>0</v>
      </c>
      <c r="N19" s="232"/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IF($B$81=0,0,(SUMIF($N$6:$N$28,$U19,L$6:L$28)+SUMIF($N$91:$N$118,$U19,L$91:L$118))*$B$83*$H$84*Poor!$B$81/$B$81)</f>
        <v>0</v>
      </c>
      <c r="T19" s="225">
        <f>IF($B$81=0,0,(SUMIF($N$6:$N$28,$U19,M$6:M$28)+SUMIF($N$91:$N$118,$U19,M$91:M$118))*$B$83*$H$84*Poor!$B$81/$B$81)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8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20220</v>
      </c>
      <c r="S20" s="225">
        <f>IF($B$81=0,0,(SUMIF($N$6:$N$28,$U20,L$6:L$28)+SUMIF($N$91:$N$118,$U20,L$91:L$118))*$B$83*$H$84*Poor!$B$81/$B$81)</f>
        <v>20220</v>
      </c>
      <c r="T20" s="225">
        <f>IF($B$81=0,0,(SUMIF($N$6:$N$28,$U20,M$6:M$28)+SUMIF($N$91:$N$118,$U20,M$91:M$118))*$B$83*$H$84*Poor!$B$81/$B$81)</f>
        <v>20220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8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IF($B$81=0,0,(SUMIF($N$6:$N$28,$U21,L$6:L$28)+SUMIF($N$91:$N$118,$U21,L$91:L$118))*$B$83*$H$84*Poor!$B$81/$B$81)</f>
        <v>0</v>
      </c>
      <c r="T21" s="225">
        <f>IF($B$81=0,0,(SUMIF($N$6:$N$28,$U21,M$6:M$28)+SUMIF($N$91:$N$118,$U21,M$91:M$118))*$B$83*$H$84*Poor!$B$81/$B$81)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8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IF($B$81=0,0,(SUMIF($N$6:$N$28,$U22,L$6:L$28)+SUMIF($N$91:$N$118,$U22,L$91:L$118))*$B$83*$H$84*Poor!$B$81/$B$81)</f>
        <v>0</v>
      </c>
      <c r="T22" s="225">
        <f>IF($B$81=0,0,(SUMIF($N$6:$N$28,$U22,M$6:M$28)+SUMIF($N$91:$N$118,$U22,M$91:M$118))*$B$83*$H$84*Poor!$B$81/$B$81)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8">
        <f t="shared" si="23"/>
        <v>0</v>
      </c>
      <c r="N23" s="232"/>
      <c r="O23" s="2"/>
      <c r="P23" s="22"/>
      <c r="Q23" s="171" t="s">
        <v>100</v>
      </c>
      <c r="R23" s="179">
        <f>SUM(R7:R22)</f>
        <v>38758.108342165171</v>
      </c>
      <c r="S23" s="179">
        <f>SUM(S7:S22)</f>
        <v>38758.108342165171</v>
      </c>
      <c r="T23" s="179">
        <f>SUM(T7:T22)</f>
        <v>38553.995744281419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8">
        <f t="shared" si="23"/>
        <v>0</v>
      </c>
      <c r="N24" s="232"/>
      <c r="O24" s="2"/>
      <c r="P24" s="22"/>
      <c r="Q24" s="59" t="s">
        <v>137</v>
      </c>
      <c r="R24" s="41">
        <f>IF($B$81=0,0,($B$124*$H$124)+1-($D$29*$H$29)-($D$28*$H$28))*$I$83*Poor!$B$81/$B$81</f>
        <v>18484.105325375796</v>
      </c>
      <c r="S24" s="41">
        <f>IF($B$81=0,0,($B$124*$H$124)+1-($D$29*$H$29)-($D$28*$H$28))*$I$83*Poor!$B$81/$B$81</f>
        <v>18484.105325375796</v>
      </c>
      <c r="T24" s="41">
        <f>IF($B$81=0,0,($B$124*$H$124)+1-($D$29*$H$29)-($D$28*$H$28))*$I$83*Poor!$B$81/$B$81</f>
        <v>18484.105325375796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8">
        <f t="shared" si="23"/>
        <v>0</v>
      </c>
      <c r="N25" s="232"/>
      <c r="O25" s="2"/>
      <c r="P25" s="22"/>
      <c r="Q25" s="142" t="s">
        <v>138</v>
      </c>
      <c r="R25" s="41">
        <f>IF($B$81=0,0,($B$124*$H$124)+($B$125*$H$125*$H$84)+1-($D$29*$H$29)-($D$28*$H$28))*$I$83*Poor!$B$81/$B$81</f>
        <v>30168.105325375789</v>
      </c>
      <c r="S25" s="41">
        <f>IF($B$81=0,0,($B$124*$H$124)+($B$125*$H$125*$H$84)+1-($D$29*$H$29)-($D$28*$H$28))*$I$83*Poor!$B$81/$B$81</f>
        <v>30168.105325375789</v>
      </c>
      <c r="T25" s="41">
        <f>IF($B$81=0,0,($B$124*$H$124)+($B$125*$H$125*$H$84)+1-($D$29*$H$29)-($D$28*$H$28))*$I$83*Poor!$B$81/$B$81</f>
        <v>30168.105325375789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7">
        <f t="shared" si="6"/>
        <v>0.11904761904761904</v>
      </c>
      <c r="N26" s="232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50976.1053253758</v>
      </c>
      <c r="S26" s="41">
        <f>IF($B$81=0,0,($B$124*$H$124)+($B$125*$H$125*$H$84)+($B$126*$H$126*$H$84)+1-($D$29*$H$29)-($D$28*$H$28))*$I$83*Poor!$B$81/$B$81</f>
        <v>50976.1053253758</v>
      </c>
      <c r="T26" s="41">
        <f>IF($B$81=0,0,($B$124*$H$124)+($B$125*$H$125*$H$84)+($B$126*$H$126*$H$84)+1-($D$29*$H$29)-($D$28*$H$28))*$I$83*Poor!$B$81/$B$81</f>
        <v>50976.1053253758</v>
      </c>
      <c r="U26" s="56"/>
      <c r="V26" s="56"/>
      <c r="W26" s="110"/>
      <c r="X26" s="118"/>
      <c r="Y26" s="184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4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1.8116438356164381E-2</v>
      </c>
      <c r="C27" s="102">
        <f>IF([1]Summ!$I1065="",0,[1]Summ!$I1065)</f>
        <v>-1.8116438356164381E-2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1.9814854272100137E-2</v>
      </c>
      <c r="K27" s="22">
        <f t="shared" si="4"/>
        <v>1.8116438356164381E-2</v>
      </c>
      <c r="L27" s="22">
        <f t="shared" si="5"/>
        <v>1.8116438356164381E-2</v>
      </c>
      <c r="M27" s="229">
        <f t="shared" si="6"/>
        <v>1.9814854272100137E-2</v>
      </c>
      <c r="N27" s="232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51816.1053253758</v>
      </c>
      <c r="S27" s="41">
        <f>IF($B$81=0,0,($B$124*$H$124)+($B$125*$H$125*$H$84)+($B$126*$H$126*$H$84)+($B$127*$H$127*$H$84)+1-($D$29*$H$29)-($D$28*$H$28))*$I$83*Poor!$B$81/$B$81</f>
        <v>51816.1053253758</v>
      </c>
      <c r="T27" s="41">
        <f>IF($B$81=0,0,($B$124*$H$124)+($B$125*$H$125*$H$84)+($B$126*$H$126*$H$84)+($B$127*$H$127*$H$84)+1-($D$29*$H$29)-($D$28*$H$28))*$I$83*Poor!$B$81/$B$81</f>
        <v>51816.1053253758</v>
      </c>
      <c r="U27" s="56"/>
      <c r="V27" s="56"/>
      <c r="W27" s="110"/>
      <c r="X27" s="118"/>
      <c r="Y27" s="184">
        <f t="shared" si="9"/>
        <v>7.9259417088400549E-2</v>
      </c>
      <c r="Z27" s="156">
        <f>Poor!Z27</f>
        <v>0.25</v>
      </c>
      <c r="AA27" s="121">
        <f t="shared" si="16"/>
        <v>1.9814854272100137E-2</v>
      </c>
      <c r="AB27" s="156">
        <f>Poor!AB27</f>
        <v>0.25</v>
      </c>
      <c r="AC27" s="121">
        <f t="shared" si="7"/>
        <v>1.9814854272100137E-2</v>
      </c>
      <c r="AD27" s="156">
        <f>Poor!AD27</f>
        <v>0.25</v>
      </c>
      <c r="AE27" s="121">
        <f t="shared" si="8"/>
        <v>1.9814854272100137E-2</v>
      </c>
      <c r="AF27" s="122">
        <f t="shared" si="10"/>
        <v>0.25</v>
      </c>
      <c r="AG27" s="121">
        <f t="shared" si="11"/>
        <v>1.9814854272100137E-2</v>
      </c>
      <c r="AH27" s="123">
        <f t="shared" si="12"/>
        <v>1</v>
      </c>
      <c r="AI27" s="184">
        <f t="shared" si="13"/>
        <v>1.9814854272100137E-2</v>
      </c>
      <c r="AJ27" s="120">
        <f t="shared" si="14"/>
        <v>1.9814854272100137E-2</v>
      </c>
      <c r="AK27" s="119">
        <f t="shared" si="15"/>
        <v>1.9814854272100137E-2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9.0201295143212942E-2</v>
      </c>
      <c r="C28" s="102">
        <f>IF([1]Summ!$I1066="",0,[1]Summ!$I1066)</f>
        <v>-9.0201295143212942E-2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9.8657665666899416E-2</v>
      </c>
      <c r="K28" s="22">
        <f t="shared" si="4"/>
        <v>9.0201295143212942E-2</v>
      </c>
      <c r="L28" s="22">
        <f t="shared" si="5"/>
        <v>9.0201295143212942E-2</v>
      </c>
      <c r="M28" s="227">
        <f t="shared" si="6"/>
        <v>9.8657665666899416E-2</v>
      </c>
      <c r="N28" s="232"/>
      <c r="O28" s="2"/>
      <c r="P28" s="22"/>
      <c r="V28" s="56"/>
      <c r="W28" s="110"/>
      <c r="X28" s="118"/>
      <c r="Y28" s="184">
        <f t="shared" si="9"/>
        <v>0.39463066266759766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0.19731533133379883</v>
      </c>
      <c r="AF28" s="122">
        <f t="shared" si="10"/>
        <v>0.5</v>
      </c>
      <c r="AG28" s="121">
        <f t="shared" si="11"/>
        <v>0.19731533133379883</v>
      </c>
      <c r="AH28" s="123">
        <f t="shared" si="12"/>
        <v>1</v>
      </c>
      <c r="AI28" s="184">
        <f t="shared" si="13"/>
        <v>9.8657665666899416E-2</v>
      </c>
      <c r="AJ28" s="120">
        <f t="shared" si="14"/>
        <v>0</v>
      </c>
      <c r="AK28" s="119">
        <f t="shared" si="15"/>
        <v>0.19731533133379883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0.5036647404732254</v>
      </c>
      <c r="C29" s="102">
        <f>IF([1]Summ!$I1067="",0,[1]Summ!$I1067)</f>
        <v>-1.6917625541125844E-2</v>
      </c>
      <c r="D29" s="24">
        <f t="shared" si="0"/>
        <v>0.48674711493209954</v>
      </c>
      <c r="E29" s="75">
        <f>Poor!E29</f>
        <v>1</v>
      </c>
      <c r="F29" s="22"/>
      <c r="H29" s="24">
        <f t="shared" si="1"/>
        <v>1</v>
      </c>
      <c r="I29" s="22">
        <f t="shared" si="2"/>
        <v>0.48674711493209954</v>
      </c>
      <c r="J29" s="24">
        <f>IF(I$32&lt;=1+I131,I29,B29*H29+J$33*(I29-B29*H29))</f>
        <v>0.50525076769965938</v>
      </c>
      <c r="K29" s="22">
        <f t="shared" si="4"/>
        <v>0.5036647404732254</v>
      </c>
      <c r="L29" s="22">
        <f t="shared" si="5"/>
        <v>0.5036647404732254</v>
      </c>
      <c r="M29" s="227">
        <f t="shared" si="6"/>
        <v>0.50525076769965938</v>
      </c>
      <c r="N29" s="232"/>
      <c r="P29" s="22"/>
      <c r="V29" s="56"/>
      <c r="W29" s="110"/>
      <c r="X29" s="118"/>
      <c r="Y29" s="184">
        <f t="shared" si="9"/>
        <v>2.0210030707986375</v>
      </c>
      <c r="Z29" s="156">
        <f>Poor!Z29</f>
        <v>0.25</v>
      </c>
      <c r="AA29" s="121">
        <f t="shared" si="16"/>
        <v>0.50525076769965938</v>
      </c>
      <c r="AB29" s="156">
        <f>Poor!AB29</f>
        <v>0.25</v>
      </c>
      <c r="AC29" s="121">
        <f t="shared" si="7"/>
        <v>0.50525076769965938</v>
      </c>
      <c r="AD29" s="156">
        <f>Poor!AD29</f>
        <v>0.25</v>
      </c>
      <c r="AE29" s="121">
        <f t="shared" si="8"/>
        <v>0.50525076769965938</v>
      </c>
      <c r="AF29" s="122">
        <f t="shared" si="10"/>
        <v>0.25</v>
      </c>
      <c r="AG29" s="121">
        <f t="shared" si="11"/>
        <v>0.50525076769965938</v>
      </c>
      <c r="AH29" s="123">
        <f t="shared" si="12"/>
        <v>1</v>
      </c>
      <c r="AI29" s="184">
        <f t="shared" si="13"/>
        <v>0.50525076769965938</v>
      </c>
      <c r="AJ29" s="120">
        <f t="shared" si="14"/>
        <v>0.50525076769965938</v>
      </c>
      <c r="AK29" s="119">
        <f t="shared" si="15"/>
        <v>0.50525076769965938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0.33056428393524284</v>
      </c>
      <c r="C30" s="103"/>
      <c r="D30" s="24">
        <f>(D119-B124)</f>
        <v>3.0875998082605092</v>
      </c>
      <c r="E30" s="75">
        <f>Poor!E30</f>
        <v>1</v>
      </c>
      <c r="H30" s="96">
        <f>(E30*F$7/F$9)</f>
        <v>1</v>
      </c>
      <c r="I30" s="29">
        <f>IF(E30&gt;=1,I119-I124,MIN(I119-I124,B30*H30))</f>
        <v>3.0875998082605092</v>
      </c>
      <c r="J30" s="234">
        <f>IF(I$32&lt;=$B$32,I30,$B$32-SUM(J6:J29))</f>
        <v>0.32326244892012124</v>
      </c>
      <c r="K30" s="22">
        <f t="shared" si="4"/>
        <v>0.33056428393524284</v>
      </c>
      <c r="L30" s="22">
        <f>IF(L124=L119,0,IF(K30="",0,(L119-L124)/(B119-B124)*K30))</f>
        <v>0.33056428393524284</v>
      </c>
      <c r="M30" s="175">
        <f t="shared" si="6"/>
        <v>0.32326244892012124</v>
      </c>
      <c r="N30" s="166" t="s">
        <v>86</v>
      </c>
      <c r="O30" s="2"/>
      <c r="P30" s="22"/>
      <c r="V30" s="56"/>
      <c r="W30" s="110"/>
      <c r="X30" s="118"/>
      <c r="Y30" s="184">
        <f>M30*4</f>
        <v>1.2930497956804849</v>
      </c>
      <c r="Z30" s="122">
        <f>IF($Y30=0,0,AA30/($Y$30))</f>
        <v>0</v>
      </c>
      <c r="AA30" s="188">
        <f>IF(AA79*4/$I$84+SUM(AA6:AA29)&lt;1,AA79*4/$I$84,1-SUM(AA6:AA29))</f>
        <v>0</v>
      </c>
      <c r="AB30" s="122">
        <f>IF($Y30=0,0,AC30/($Y$30))</f>
        <v>0</v>
      </c>
      <c r="AC30" s="188">
        <f>IF(AC79*4/$I$84+SUM(AC6:AC29)&lt;1,AC79*4/$I$84,1-SUM(AC6:AC29))</f>
        <v>0</v>
      </c>
      <c r="AD30" s="122">
        <f>IF($Y30=0,0,AE30/($Y$30))</f>
        <v>0</v>
      </c>
      <c r="AE30" s="188">
        <f>IF(AE79*4/$I$84+SUM(AE6:AE29)&lt;1,AE79*4/$I$84,1-SUM(AE6:AE29))</f>
        <v>0</v>
      </c>
      <c r="AF30" s="122">
        <f>IF($Y30=0,0,AG30/($Y$30))</f>
        <v>-0.12932389050852863</v>
      </c>
      <c r="AG30" s="188">
        <f>IF(AG79*4/$I$84+SUM(AG6:AG29)&lt;1,AG79*4/$I$84,1-SUM(AG6:AG29))</f>
        <v>-0.16722223019865834</v>
      </c>
      <c r="AH30" s="123">
        <f t="shared" si="12"/>
        <v>-0.12932389050852863</v>
      </c>
      <c r="AI30" s="184">
        <f t="shared" si="13"/>
        <v>-4.1805557549664585E-2</v>
      </c>
      <c r="AJ30" s="120">
        <f t="shared" si="14"/>
        <v>0</v>
      </c>
      <c r="AK30" s="119">
        <f t="shared" si="15"/>
        <v>-8.361111509932917E-2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5">
        <f>($B$32-SUM(J6:J30))</f>
        <v>0</v>
      </c>
      <c r="K31" s="22" t="str">
        <f t="shared" si="4"/>
        <v/>
      </c>
      <c r="L31" s="22">
        <f>(1-SUM(L6:L30))</f>
        <v>-0.36506800646978599</v>
      </c>
      <c r="M31" s="178">
        <f t="shared" si="6"/>
        <v>0</v>
      </c>
      <c r="N31" s="167">
        <f>M31*I83</f>
        <v>0</v>
      </c>
      <c r="P31" s="22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1.365068006469786</v>
      </c>
      <c r="C32" s="77">
        <f>SUM(C6:C31)</f>
        <v>-7.7886248413687062E-2</v>
      </c>
      <c r="D32" s="24">
        <f>SUM(D6:D30)</f>
        <v>4.0442172823813651</v>
      </c>
      <c r="E32" s="2"/>
      <c r="F32" s="2"/>
      <c r="H32" s="17"/>
      <c r="I32" s="22">
        <f>SUM(I6:I30)</f>
        <v>4.0442172823813651</v>
      </c>
      <c r="J32" s="17"/>
      <c r="L32" s="22">
        <f>SUM(L6:L30)</f>
        <v>1.365068006469786</v>
      </c>
      <c r="M32" s="23"/>
      <c r="N32" s="56"/>
      <c r="O32" s="2"/>
      <c r="P32" s="22"/>
      <c r="V32" s="56"/>
      <c r="W32" s="110"/>
      <c r="X32" s="118"/>
      <c r="Y32" s="115">
        <f>SUM(Y6:Y31)</f>
        <v>5.460272025879144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-9.3749990066775174E-2</v>
      </c>
      <c r="K33" s="14"/>
      <c r="L33" s="11"/>
      <c r="M33" s="30"/>
      <c r="N33" s="168" t="s">
        <v>87</v>
      </c>
      <c r="O33" s="2"/>
      <c r="P33" s="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180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3000</v>
      </c>
      <c r="C37" s="104">
        <f>IF([1]Summ!$I1072="",0,[1]Summ!$I1072)</f>
        <v>0</v>
      </c>
      <c r="D37" s="38">
        <f t="shared" ref="D37:D64" si="24">B37+C37</f>
        <v>3000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5">(E37*F37)</f>
        <v>1</v>
      </c>
      <c r="I37" s="39">
        <f t="shared" ref="I37" si="26">D37*H37</f>
        <v>3000</v>
      </c>
      <c r="J37" s="38">
        <f>J91*I$83</f>
        <v>3000</v>
      </c>
      <c r="K37" s="40">
        <f>(B37/B$65)</f>
        <v>8.4170360810280009E-2</v>
      </c>
      <c r="L37" s="22">
        <f t="shared" ref="L37" si="27">(K37*H37)</f>
        <v>8.4170360810280009E-2</v>
      </c>
      <c r="M37" s="24">
        <f>J37/B$65</f>
        <v>8.4170360810280009E-2</v>
      </c>
      <c r="N37" s="2"/>
      <c r="O37" s="2"/>
      <c r="P37" s="2"/>
      <c r="Q37" s="2"/>
      <c r="R37" s="180"/>
      <c r="S37" s="180"/>
      <c r="T37" s="180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8">1-SUM(Z37,AB37,AD37)</f>
        <v>1</v>
      </c>
      <c r="AG37" s="147">
        <f>$J37*AF37</f>
        <v>3000</v>
      </c>
      <c r="AH37" s="123">
        <f>SUM(Z37,AB37,AD37,AF37)</f>
        <v>1</v>
      </c>
      <c r="AI37" s="112">
        <f>SUM(AA37,AC37,AE37,AG37)</f>
        <v>3000</v>
      </c>
      <c r="AJ37" s="148">
        <f>(AA37+AC37)</f>
        <v>0</v>
      </c>
      <c r="AK37" s="147">
        <f>(AE37+AG37)</f>
        <v>3000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4000</v>
      </c>
      <c r="C38" s="104">
        <f>IF([1]Summ!$I1073="",0,[1]Summ!$I1073)</f>
        <v>1500</v>
      </c>
      <c r="D38" s="38">
        <f t="shared" si="24"/>
        <v>5500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29">(E38*F38)</f>
        <v>1</v>
      </c>
      <c r="I38" s="39">
        <f t="shared" ref="I38:I64" si="30">D38*H38</f>
        <v>5500</v>
      </c>
      <c r="J38" s="38">
        <f t="shared" ref="J38:J64" si="31">J92*I$83</f>
        <v>3859.3750148998374</v>
      </c>
      <c r="K38" s="40">
        <f t="shared" ref="K38:K64" si="32">(B38/B$65)</f>
        <v>0.11222714774704001</v>
      </c>
      <c r="L38" s="22">
        <f t="shared" ref="L38:L64" si="33">(K38*H38)</f>
        <v>0.11222714774704001</v>
      </c>
      <c r="M38" s="24">
        <f t="shared" ref="M38:M64" si="34">J38/B$65</f>
        <v>0.1082816625020997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8"/>
        <v>1</v>
      </c>
      <c r="AG38" s="147">
        <f t="shared" ref="AG38:AG64" si="35">$J38*AF38</f>
        <v>3859.3750148998374</v>
      </c>
      <c r="AH38" s="123">
        <f t="shared" ref="AH38:AI58" si="36">SUM(Z38,AB38,AD38,AF38)</f>
        <v>1</v>
      </c>
      <c r="AI38" s="112">
        <f t="shared" si="36"/>
        <v>3859.3750148998374</v>
      </c>
      <c r="AJ38" s="148">
        <f t="shared" ref="AJ38:AJ64" si="37">(AA38+AC38)</f>
        <v>0</v>
      </c>
      <c r="AK38" s="147">
        <f t="shared" ref="AK38:AK64" si="38">(AE38+AG38)</f>
        <v>3859.3750148998374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4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29"/>
        <v>1</v>
      </c>
      <c r="I39" s="39">
        <f t="shared" si="30"/>
        <v>0</v>
      </c>
      <c r="J39" s="38">
        <f t="shared" si="31"/>
        <v>0</v>
      </c>
      <c r="K39" s="40">
        <f t="shared" si="32"/>
        <v>0</v>
      </c>
      <c r="L39" s="22">
        <f t="shared" si="33"/>
        <v>0</v>
      </c>
      <c r="M39" s="24">
        <f t="shared" si="34"/>
        <v>0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95">
        <f>X8</f>
        <v>1</v>
      </c>
      <c r="Y39" s="110"/>
      <c r="Z39" s="122">
        <f>Z8</f>
        <v>0.47489200900501843</v>
      </c>
      <c r="AA39" s="147">
        <f t="shared" ref="AA39:AA64" si="39">$J39*Z39</f>
        <v>0</v>
      </c>
      <c r="AB39" s="122">
        <f>AB8</f>
        <v>0.47489200900501843</v>
      </c>
      <c r="AC39" s="147">
        <f t="shared" ref="AC39:AC64" si="40">$J39*AB39</f>
        <v>0</v>
      </c>
      <c r="AD39" s="122">
        <f>AD8</f>
        <v>4.4900587066055625E-2</v>
      </c>
      <c r="AE39" s="147">
        <f t="shared" ref="AE39:AE64" si="41">$J39*AD39</f>
        <v>0</v>
      </c>
      <c r="AF39" s="122">
        <f t="shared" si="28"/>
        <v>5.3153949239075349E-3</v>
      </c>
      <c r="AG39" s="147">
        <f t="shared" si="35"/>
        <v>0</v>
      </c>
      <c r="AH39" s="123">
        <f t="shared" si="36"/>
        <v>1</v>
      </c>
      <c r="AI39" s="112">
        <f t="shared" si="36"/>
        <v>0</v>
      </c>
      <c r="AJ39" s="148">
        <f t="shared" si="37"/>
        <v>0</v>
      </c>
      <c r="AK39" s="147">
        <f t="shared" si="38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650</v>
      </c>
      <c r="C40" s="104">
        <f>IF([1]Summ!$I1075="",0,[1]Summ!$I1075)</f>
        <v>0</v>
      </c>
      <c r="D40" s="38">
        <f t="shared" si="24"/>
        <v>650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29"/>
        <v>1</v>
      </c>
      <c r="I40" s="39">
        <f t="shared" si="30"/>
        <v>650</v>
      </c>
      <c r="J40" s="38">
        <f t="shared" si="31"/>
        <v>650</v>
      </c>
      <c r="K40" s="40">
        <f t="shared" si="32"/>
        <v>1.8236911508894001E-2</v>
      </c>
      <c r="L40" s="22">
        <f t="shared" si="33"/>
        <v>1.8236911508894001E-2</v>
      </c>
      <c r="M40" s="24">
        <f t="shared" si="34"/>
        <v>1.8236911508894001E-2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95">
        <f>X9</f>
        <v>1</v>
      </c>
      <c r="Y40" s="110"/>
      <c r="Z40" s="122">
        <f>Z9</f>
        <v>0.47489200900501838</v>
      </c>
      <c r="AA40" s="147">
        <f t="shared" si="39"/>
        <v>308.67980585326194</v>
      </c>
      <c r="AB40" s="122">
        <f>AB9</f>
        <v>0.47489200900501838</v>
      </c>
      <c r="AC40" s="147">
        <f t="shared" si="40"/>
        <v>308.67980585326194</v>
      </c>
      <c r="AD40" s="122">
        <f>AD9</f>
        <v>4.4900587066055625E-2</v>
      </c>
      <c r="AE40" s="147">
        <f t="shared" si="41"/>
        <v>29.185381592936157</v>
      </c>
      <c r="AF40" s="122">
        <f t="shared" si="28"/>
        <v>5.3153949239076459E-3</v>
      </c>
      <c r="AG40" s="147">
        <f t="shared" si="35"/>
        <v>3.4550067005399701</v>
      </c>
      <c r="AH40" s="123">
        <f t="shared" si="36"/>
        <v>1</v>
      </c>
      <c r="AI40" s="112">
        <f t="shared" si="36"/>
        <v>650.00000000000011</v>
      </c>
      <c r="AJ40" s="148">
        <f t="shared" si="37"/>
        <v>617.35961170652388</v>
      </c>
      <c r="AK40" s="147">
        <f t="shared" si="38"/>
        <v>32.640388293476128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432</v>
      </c>
      <c r="C41" s="104">
        <f>IF([1]Summ!$I1076="",0,[1]Summ!$I1076)</f>
        <v>-432</v>
      </c>
      <c r="D41" s="38">
        <f t="shared" si="24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29"/>
        <v>1</v>
      </c>
      <c r="I41" s="39">
        <f t="shared" si="30"/>
        <v>0</v>
      </c>
      <c r="J41" s="38">
        <f t="shared" si="31"/>
        <v>472.49999570884682</v>
      </c>
      <c r="K41" s="40">
        <f t="shared" si="32"/>
        <v>1.212053195668032E-2</v>
      </c>
      <c r="L41" s="22">
        <f t="shared" si="33"/>
        <v>1.212053195668032E-2</v>
      </c>
      <c r="M41" s="24">
        <f t="shared" si="34"/>
        <v>1.3256831707223131E-2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95">
        <f>X11</f>
        <v>1</v>
      </c>
      <c r="Y41" s="110"/>
      <c r="Z41" s="122">
        <f>Z11</f>
        <v>0.47489200900501843</v>
      </c>
      <c r="AA41" s="147">
        <f t="shared" si="39"/>
        <v>224.38647221703687</v>
      </c>
      <c r="AB41" s="122">
        <f>AB11</f>
        <v>0.47489200900501843</v>
      </c>
      <c r="AC41" s="147">
        <f t="shared" si="40"/>
        <v>224.38647221703687</v>
      </c>
      <c r="AD41" s="122">
        <f>AD11</f>
        <v>4.4900587066055625E-2</v>
      </c>
      <c r="AE41" s="147">
        <f t="shared" si="41"/>
        <v>21.215527196035985</v>
      </c>
      <c r="AF41" s="122">
        <f t="shared" si="28"/>
        <v>5.3153949239075349E-3</v>
      </c>
      <c r="AG41" s="147">
        <f t="shared" si="35"/>
        <v>2.5115240787371365</v>
      </c>
      <c r="AH41" s="123">
        <f t="shared" si="36"/>
        <v>1</v>
      </c>
      <c r="AI41" s="112">
        <f t="shared" si="36"/>
        <v>472.49999570884682</v>
      </c>
      <c r="AJ41" s="148">
        <f t="shared" si="37"/>
        <v>448.77294443407374</v>
      </c>
      <c r="AK41" s="147">
        <f t="shared" si="38"/>
        <v>23.727051274773121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90</v>
      </c>
      <c r="C42" s="104">
        <f>IF([1]Summ!$I1077="",0,[1]Summ!$I1077)</f>
        <v>810</v>
      </c>
      <c r="D42" s="38">
        <f t="shared" si="24"/>
        <v>900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29"/>
        <v>1</v>
      </c>
      <c r="I42" s="39">
        <f t="shared" si="30"/>
        <v>900</v>
      </c>
      <c r="J42" s="38">
        <f t="shared" si="31"/>
        <v>14.062508045912113</v>
      </c>
      <c r="K42" s="40">
        <f t="shared" si="32"/>
        <v>2.5251108243084003E-3</v>
      </c>
      <c r="L42" s="22">
        <f t="shared" si="33"/>
        <v>2.5251108243084003E-3</v>
      </c>
      <c r="M42" s="24">
        <f t="shared" si="34"/>
        <v>3.9454879204062936E-4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si="39"/>
        <v>3.5156270114780281</v>
      </c>
      <c r="AB42" s="156">
        <f>Poor!AB42</f>
        <v>0</v>
      </c>
      <c r="AC42" s="147">
        <f t="shared" si="40"/>
        <v>0</v>
      </c>
      <c r="AD42" s="156">
        <f>Poor!AD42</f>
        <v>0.5</v>
      </c>
      <c r="AE42" s="147">
        <f t="shared" si="41"/>
        <v>7.0312540229560563</v>
      </c>
      <c r="AF42" s="122">
        <f t="shared" si="28"/>
        <v>0.25</v>
      </c>
      <c r="AG42" s="147">
        <f t="shared" si="35"/>
        <v>3.5156270114780281</v>
      </c>
      <c r="AH42" s="123">
        <f t="shared" si="36"/>
        <v>1</v>
      </c>
      <c r="AI42" s="112">
        <f t="shared" si="36"/>
        <v>14.062508045912113</v>
      </c>
      <c r="AJ42" s="148">
        <f t="shared" si="37"/>
        <v>3.5156270114780281</v>
      </c>
      <c r="AK42" s="147">
        <f t="shared" si="38"/>
        <v>10.546881034434085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root crops: no. local meas( Potatoes)</v>
      </c>
      <c r="B43" s="104">
        <f>IF([1]Summ!$H1078="",0,[1]Summ!$H1078)</f>
        <v>50</v>
      </c>
      <c r="C43" s="104">
        <f>IF([1]Summ!$I1078="",0,[1]Summ!$I1078)</f>
        <v>-50</v>
      </c>
      <c r="D43" s="38">
        <f t="shared" si="24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29"/>
        <v>1</v>
      </c>
      <c r="I43" s="39">
        <f t="shared" si="30"/>
        <v>0</v>
      </c>
      <c r="J43" s="38">
        <f t="shared" si="31"/>
        <v>54.687499503338756</v>
      </c>
      <c r="K43" s="40">
        <f t="shared" si="32"/>
        <v>1.4028393468380001E-3</v>
      </c>
      <c r="L43" s="22">
        <f t="shared" si="33"/>
        <v>1.4028393468380001E-3</v>
      </c>
      <c r="M43" s="24">
        <f t="shared" si="34"/>
        <v>1.5343555216693438E-3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39"/>
        <v>13.671874875834689</v>
      </c>
      <c r="AB43" s="156">
        <f>Poor!AB43</f>
        <v>0.25</v>
      </c>
      <c r="AC43" s="147">
        <f t="shared" si="40"/>
        <v>13.671874875834689</v>
      </c>
      <c r="AD43" s="156">
        <f>Poor!AD43</f>
        <v>0.25</v>
      </c>
      <c r="AE43" s="147">
        <f t="shared" si="41"/>
        <v>13.671874875834689</v>
      </c>
      <c r="AF43" s="122">
        <f t="shared" si="28"/>
        <v>0.25</v>
      </c>
      <c r="AG43" s="147">
        <f t="shared" si="35"/>
        <v>13.671874875834689</v>
      </c>
      <c r="AH43" s="123">
        <f t="shared" si="36"/>
        <v>1</v>
      </c>
      <c r="AI43" s="112">
        <f t="shared" si="36"/>
        <v>54.687499503338756</v>
      </c>
      <c r="AJ43" s="148">
        <f t="shared" si="37"/>
        <v>27.343749751669378</v>
      </c>
      <c r="AK43" s="147">
        <f t="shared" si="38"/>
        <v>27.343749751669378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WILD FOODS -- see worksheet Data 3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4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29"/>
        <v>1</v>
      </c>
      <c r="I44" s="39">
        <f t="shared" si="30"/>
        <v>0</v>
      </c>
      <c r="J44" s="38">
        <f t="shared" si="31"/>
        <v>0</v>
      </c>
      <c r="K44" s="40">
        <f t="shared" si="32"/>
        <v>0</v>
      </c>
      <c r="L44" s="22">
        <f t="shared" si="33"/>
        <v>0</v>
      </c>
      <c r="M44" s="24">
        <f t="shared" si="34"/>
        <v>0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39"/>
        <v>0</v>
      </c>
      <c r="AB44" s="156">
        <f>Poor!AB44</f>
        <v>0.25</v>
      </c>
      <c r="AC44" s="147">
        <f t="shared" si="40"/>
        <v>0</v>
      </c>
      <c r="AD44" s="156">
        <f>Poor!AD44</f>
        <v>0.25</v>
      </c>
      <c r="AE44" s="147">
        <f t="shared" si="41"/>
        <v>0</v>
      </c>
      <c r="AF44" s="122">
        <f t="shared" si="28"/>
        <v>0.25</v>
      </c>
      <c r="AG44" s="147">
        <f t="shared" si="35"/>
        <v>0</v>
      </c>
      <c r="AH44" s="123">
        <f t="shared" si="36"/>
        <v>1</v>
      </c>
      <c r="AI44" s="112">
        <f t="shared" si="36"/>
        <v>0</v>
      </c>
      <c r="AJ44" s="148">
        <f t="shared" si="37"/>
        <v>0</v>
      </c>
      <c r="AK44" s="147">
        <f t="shared" si="38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Agricultural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4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29"/>
        <v>1</v>
      </c>
      <c r="I45" s="39">
        <f t="shared" si="30"/>
        <v>0</v>
      </c>
      <c r="J45" s="38">
        <f t="shared" si="31"/>
        <v>0</v>
      </c>
      <c r="K45" s="40">
        <f t="shared" si="32"/>
        <v>0</v>
      </c>
      <c r="L45" s="22">
        <f t="shared" si="33"/>
        <v>0</v>
      </c>
      <c r="M45" s="24">
        <f t="shared" si="34"/>
        <v>0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39"/>
        <v>0</v>
      </c>
      <c r="AB45" s="156">
        <f>Poor!AB45</f>
        <v>0.25</v>
      </c>
      <c r="AC45" s="147">
        <f t="shared" si="40"/>
        <v>0</v>
      </c>
      <c r="AD45" s="156">
        <f>Poor!AD45</f>
        <v>0.25</v>
      </c>
      <c r="AE45" s="147">
        <f t="shared" si="41"/>
        <v>0</v>
      </c>
      <c r="AF45" s="122">
        <f t="shared" si="28"/>
        <v>0.25</v>
      </c>
      <c r="AG45" s="147">
        <f t="shared" si="35"/>
        <v>0</v>
      </c>
      <c r="AH45" s="123">
        <f t="shared" si="36"/>
        <v>1</v>
      </c>
      <c r="AI45" s="112">
        <f t="shared" si="36"/>
        <v>0</v>
      </c>
      <c r="AJ45" s="148">
        <f t="shared" si="37"/>
        <v>0</v>
      </c>
      <c r="AK45" s="147">
        <f t="shared" si="38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Formal Employment (conservancies, etc.)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4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29"/>
        <v>1</v>
      </c>
      <c r="I46" s="39">
        <f t="shared" si="30"/>
        <v>0</v>
      </c>
      <c r="J46" s="38">
        <f t="shared" si="31"/>
        <v>0</v>
      </c>
      <c r="K46" s="40">
        <f t="shared" si="32"/>
        <v>0</v>
      </c>
      <c r="L46" s="22">
        <f t="shared" si="33"/>
        <v>0</v>
      </c>
      <c r="M46" s="24">
        <f t="shared" si="34"/>
        <v>0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39"/>
        <v>0</v>
      </c>
      <c r="AB46" s="156">
        <f>Poor!AB46</f>
        <v>0.25</v>
      </c>
      <c r="AC46" s="147">
        <f t="shared" si="40"/>
        <v>0</v>
      </c>
      <c r="AD46" s="156">
        <f>Poor!AD46</f>
        <v>0.25</v>
      </c>
      <c r="AE46" s="147">
        <f t="shared" si="41"/>
        <v>0</v>
      </c>
      <c r="AF46" s="122">
        <f t="shared" si="28"/>
        <v>0.25</v>
      </c>
      <c r="AG46" s="147">
        <f t="shared" si="35"/>
        <v>0</v>
      </c>
      <c r="AH46" s="123">
        <f t="shared" si="36"/>
        <v>1</v>
      </c>
      <c r="AI46" s="112">
        <f t="shared" si="36"/>
        <v>0</v>
      </c>
      <c r="AJ46" s="148">
        <f t="shared" si="37"/>
        <v>0</v>
      </c>
      <c r="AK46" s="147">
        <f t="shared" si="38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Self-employment -- see Data2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4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29"/>
        <v>1</v>
      </c>
      <c r="I47" s="39">
        <f t="shared" si="30"/>
        <v>0</v>
      </c>
      <c r="J47" s="38">
        <f t="shared" si="31"/>
        <v>0</v>
      </c>
      <c r="K47" s="40">
        <f t="shared" si="32"/>
        <v>0</v>
      </c>
      <c r="L47" s="22">
        <f t="shared" si="33"/>
        <v>0</v>
      </c>
      <c r="M47" s="24">
        <f t="shared" si="34"/>
        <v>0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39"/>
        <v>0</v>
      </c>
      <c r="AB47" s="156">
        <f>Poor!AB47</f>
        <v>0.25</v>
      </c>
      <c r="AC47" s="147">
        <f t="shared" si="40"/>
        <v>0</v>
      </c>
      <c r="AD47" s="156">
        <f>Poor!AD47</f>
        <v>0.25</v>
      </c>
      <c r="AE47" s="147">
        <f t="shared" si="41"/>
        <v>0</v>
      </c>
      <c r="AF47" s="122">
        <f t="shared" si="28"/>
        <v>0.25</v>
      </c>
      <c r="AG47" s="147">
        <f t="shared" si="35"/>
        <v>0</v>
      </c>
      <c r="AH47" s="123">
        <f t="shared" si="36"/>
        <v>1</v>
      </c>
      <c r="AI47" s="112">
        <f t="shared" si="36"/>
        <v>0</v>
      </c>
      <c r="AJ47" s="148">
        <f t="shared" si="37"/>
        <v>0</v>
      </c>
      <c r="AK47" s="147">
        <f t="shared" si="38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Small business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4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29"/>
        <v>1</v>
      </c>
      <c r="I48" s="39">
        <f t="shared" si="30"/>
        <v>0</v>
      </c>
      <c r="J48" s="38">
        <f t="shared" si="31"/>
        <v>0</v>
      </c>
      <c r="K48" s="40">
        <f t="shared" si="32"/>
        <v>0</v>
      </c>
      <c r="L48" s="22">
        <f t="shared" si="33"/>
        <v>0</v>
      </c>
      <c r="M48" s="24">
        <f t="shared" si="34"/>
        <v>0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39"/>
        <v>0</v>
      </c>
      <c r="AB48" s="156">
        <f>Poor!AB48</f>
        <v>0.25</v>
      </c>
      <c r="AC48" s="147">
        <f t="shared" si="40"/>
        <v>0</v>
      </c>
      <c r="AD48" s="156">
        <f>Poor!AD48</f>
        <v>0.25</v>
      </c>
      <c r="AE48" s="147">
        <f t="shared" si="41"/>
        <v>0</v>
      </c>
      <c r="AF48" s="122">
        <f t="shared" si="28"/>
        <v>0.25</v>
      </c>
      <c r="AG48" s="147">
        <f t="shared" si="35"/>
        <v>0</v>
      </c>
      <c r="AH48" s="123">
        <f t="shared" si="36"/>
        <v>1</v>
      </c>
      <c r="AI48" s="112">
        <f t="shared" si="36"/>
        <v>0</v>
      </c>
      <c r="AJ48" s="148">
        <f t="shared" si="37"/>
        <v>0</v>
      </c>
      <c r="AK48" s="147">
        <f t="shared" si="38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Social development -- see Data2</v>
      </c>
      <c r="B49" s="104">
        <f>IF([1]Summ!$H1084="",0,[1]Summ!$H1084)</f>
        <v>20220</v>
      </c>
      <c r="C49" s="104">
        <f>IF([1]Summ!$I1084="",0,[1]Summ!$I1084)</f>
        <v>0</v>
      </c>
      <c r="D49" s="38">
        <f t="shared" si="24"/>
        <v>20220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29"/>
        <v>1</v>
      </c>
      <c r="I49" s="39">
        <f t="shared" si="30"/>
        <v>20220</v>
      </c>
      <c r="J49" s="38">
        <f t="shared" si="31"/>
        <v>20220</v>
      </c>
      <c r="K49" s="40">
        <f t="shared" si="32"/>
        <v>0.5673082318612872</v>
      </c>
      <c r="L49" s="22">
        <f t="shared" si="33"/>
        <v>0.5673082318612872</v>
      </c>
      <c r="M49" s="24">
        <f t="shared" si="34"/>
        <v>0.5673082318612872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39"/>
        <v>5055</v>
      </c>
      <c r="AB49" s="156">
        <f>Poor!AB49</f>
        <v>0.25</v>
      </c>
      <c r="AC49" s="147">
        <f t="shared" si="40"/>
        <v>5055</v>
      </c>
      <c r="AD49" s="156">
        <f>Poor!AD49</f>
        <v>0.25</v>
      </c>
      <c r="AE49" s="147">
        <f t="shared" si="41"/>
        <v>5055</v>
      </c>
      <c r="AF49" s="122">
        <f t="shared" si="28"/>
        <v>0.25</v>
      </c>
      <c r="AG49" s="147">
        <f t="shared" si="35"/>
        <v>5055</v>
      </c>
      <c r="AH49" s="123">
        <f t="shared" si="36"/>
        <v>1</v>
      </c>
      <c r="AI49" s="112">
        <f t="shared" si="36"/>
        <v>20220</v>
      </c>
      <c r="AJ49" s="148">
        <f t="shared" si="37"/>
        <v>10110</v>
      </c>
      <c r="AK49" s="147">
        <f t="shared" si="38"/>
        <v>10110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Public works -- see Data2</v>
      </c>
      <c r="B50" s="104">
        <f>IF([1]Summ!$H1085="",0,[1]Summ!$H1085)</f>
        <v>7200</v>
      </c>
      <c r="C50" s="104">
        <f>IF([1]Summ!$I1085="",0,[1]Summ!$I1085)</f>
        <v>0</v>
      </c>
      <c r="D50" s="38">
        <f t="shared" si="24"/>
        <v>7200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29"/>
        <v>1</v>
      </c>
      <c r="I50" s="39">
        <f t="shared" si="30"/>
        <v>7200</v>
      </c>
      <c r="J50" s="38">
        <f t="shared" si="31"/>
        <v>7200</v>
      </c>
      <c r="K50" s="40">
        <f t="shared" si="32"/>
        <v>0.20200886594467202</v>
      </c>
      <c r="L50" s="22">
        <f t="shared" si="33"/>
        <v>0.20200886594467202</v>
      </c>
      <c r="M50" s="24">
        <f t="shared" si="34"/>
        <v>0.20200886594467202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39"/>
        <v>1800</v>
      </c>
      <c r="AB50" s="156">
        <f>Poor!AB55</f>
        <v>0.25</v>
      </c>
      <c r="AC50" s="147">
        <f t="shared" si="40"/>
        <v>1800</v>
      </c>
      <c r="AD50" s="156">
        <f>Poor!AD55</f>
        <v>0.25</v>
      </c>
      <c r="AE50" s="147">
        <f t="shared" si="41"/>
        <v>1800</v>
      </c>
      <c r="AF50" s="122">
        <f t="shared" si="28"/>
        <v>0.25</v>
      </c>
      <c r="AG50" s="147">
        <f t="shared" si="35"/>
        <v>1800</v>
      </c>
      <c r="AH50" s="123">
        <f t="shared" si="36"/>
        <v>1</v>
      </c>
      <c r="AI50" s="112">
        <f t="shared" si="36"/>
        <v>7200</v>
      </c>
      <c r="AJ50" s="148">
        <f t="shared" si="37"/>
        <v>3600</v>
      </c>
      <c r="AK50" s="147">
        <f t="shared" si="38"/>
        <v>3600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4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29"/>
        <v>1</v>
      </c>
      <c r="I51" s="39">
        <f t="shared" si="30"/>
        <v>0</v>
      </c>
      <c r="J51" s="38">
        <f t="shared" si="31"/>
        <v>0</v>
      </c>
      <c r="K51" s="40">
        <f t="shared" si="32"/>
        <v>0</v>
      </c>
      <c r="L51" s="22">
        <f t="shared" si="33"/>
        <v>0</v>
      </c>
      <c r="M51" s="24">
        <f t="shared" si="34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39"/>
        <v>0</v>
      </c>
      <c r="AB51" s="156">
        <f>Poor!AB56</f>
        <v>0.25</v>
      </c>
      <c r="AC51" s="147">
        <f t="shared" si="40"/>
        <v>0</v>
      </c>
      <c r="AD51" s="156">
        <f>Poor!AD56</f>
        <v>0.25</v>
      </c>
      <c r="AE51" s="147">
        <f t="shared" si="41"/>
        <v>0</v>
      </c>
      <c r="AF51" s="122">
        <f t="shared" si="28"/>
        <v>0.25</v>
      </c>
      <c r="AG51" s="147">
        <f t="shared" si="35"/>
        <v>0</v>
      </c>
      <c r="AH51" s="123">
        <f t="shared" si="36"/>
        <v>1</v>
      </c>
      <c r="AI51" s="112">
        <f t="shared" si="36"/>
        <v>0</v>
      </c>
      <c r="AJ51" s="148">
        <f t="shared" si="37"/>
        <v>0</v>
      </c>
      <c r="AK51" s="147">
        <f t="shared" si="38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4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29"/>
        <v>1</v>
      </c>
      <c r="I52" s="39">
        <f t="shared" si="30"/>
        <v>0</v>
      </c>
      <c r="J52" s="38">
        <f t="shared" si="31"/>
        <v>0</v>
      </c>
      <c r="K52" s="40">
        <f t="shared" si="32"/>
        <v>0</v>
      </c>
      <c r="L52" s="22">
        <f t="shared" si="33"/>
        <v>0</v>
      </c>
      <c r="M52" s="24">
        <f t="shared" si="34"/>
        <v>0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9"/>
        <v>0</v>
      </c>
      <c r="AB52" s="156">
        <f>Poor!AB57</f>
        <v>0.25</v>
      </c>
      <c r="AC52" s="147">
        <f t="shared" si="40"/>
        <v>0</v>
      </c>
      <c r="AD52" s="156">
        <f>Poor!AD57</f>
        <v>0.25</v>
      </c>
      <c r="AE52" s="147">
        <f t="shared" si="41"/>
        <v>0</v>
      </c>
      <c r="AF52" s="122">
        <f t="shared" si="28"/>
        <v>0.25</v>
      </c>
      <c r="AG52" s="147">
        <f t="shared" si="35"/>
        <v>0</v>
      </c>
      <c r="AH52" s="123">
        <f t="shared" si="36"/>
        <v>1</v>
      </c>
      <c r="AI52" s="112">
        <f t="shared" si="36"/>
        <v>0</v>
      </c>
      <c r="AJ52" s="148">
        <f t="shared" si="37"/>
        <v>0</v>
      </c>
      <c r="AK52" s="147">
        <f t="shared" si="38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4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29"/>
        <v>1</v>
      </c>
      <c r="I53" s="39">
        <f t="shared" si="30"/>
        <v>0</v>
      </c>
      <c r="J53" s="38">
        <f t="shared" si="31"/>
        <v>0</v>
      </c>
      <c r="K53" s="40">
        <f t="shared" si="32"/>
        <v>0</v>
      </c>
      <c r="L53" s="22">
        <f t="shared" si="33"/>
        <v>0</v>
      </c>
      <c r="M53" s="24">
        <f t="shared" si="34"/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4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29"/>
        <v>1</v>
      </c>
      <c r="I54" s="39">
        <f t="shared" si="30"/>
        <v>0</v>
      </c>
      <c r="J54" s="38">
        <f t="shared" si="31"/>
        <v>0</v>
      </c>
      <c r="K54" s="40">
        <f t="shared" si="32"/>
        <v>0</v>
      </c>
      <c r="L54" s="22">
        <f t="shared" si="33"/>
        <v>0</v>
      </c>
      <c r="M54" s="24">
        <f t="shared" si="34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4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29"/>
        <v>1</v>
      </c>
      <c r="I55" s="39">
        <f t="shared" si="30"/>
        <v>0</v>
      </c>
      <c r="J55" s="38">
        <f t="shared" si="31"/>
        <v>0</v>
      </c>
      <c r="K55" s="40">
        <f t="shared" si="32"/>
        <v>0</v>
      </c>
      <c r="L55" s="22">
        <f t="shared" si="33"/>
        <v>0</v>
      </c>
      <c r="M55" s="24">
        <f t="shared" si="34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4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29"/>
        <v>1</v>
      </c>
      <c r="I56" s="39">
        <f t="shared" si="30"/>
        <v>0</v>
      </c>
      <c r="J56" s="38">
        <f t="shared" si="31"/>
        <v>0</v>
      </c>
      <c r="K56" s="40">
        <f t="shared" si="32"/>
        <v>0</v>
      </c>
      <c r="L56" s="22">
        <f t="shared" si="33"/>
        <v>0</v>
      </c>
      <c r="M56" s="24">
        <f t="shared" si="34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4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29"/>
        <v>1</v>
      </c>
      <c r="I57" s="39">
        <f t="shared" si="30"/>
        <v>0</v>
      </c>
      <c r="J57" s="38">
        <f t="shared" si="31"/>
        <v>0</v>
      </c>
      <c r="K57" s="40">
        <f t="shared" si="32"/>
        <v>0</v>
      </c>
      <c r="L57" s="22">
        <f t="shared" si="33"/>
        <v>0</v>
      </c>
      <c r="M57" s="24">
        <f t="shared" si="34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4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29"/>
        <v>1</v>
      </c>
      <c r="I58" s="39">
        <f t="shared" si="30"/>
        <v>0</v>
      </c>
      <c r="J58" s="38">
        <f t="shared" si="31"/>
        <v>0</v>
      </c>
      <c r="K58" s="40">
        <f t="shared" si="32"/>
        <v>0</v>
      </c>
      <c r="L58" s="22">
        <f t="shared" si="33"/>
        <v>0</v>
      </c>
      <c r="M58" s="24">
        <f t="shared" si="34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9"/>
        <v>0</v>
      </c>
      <c r="AB58" s="156">
        <f>Poor!AB58</f>
        <v>0.25</v>
      </c>
      <c r="AC58" s="147">
        <f t="shared" si="40"/>
        <v>0</v>
      </c>
      <c r="AD58" s="156">
        <f>Poor!AD58</f>
        <v>0.25</v>
      </c>
      <c r="AE58" s="147">
        <f t="shared" si="41"/>
        <v>0</v>
      </c>
      <c r="AF58" s="122">
        <f t="shared" si="28"/>
        <v>0.25</v>
      </c>
      <c r="AG58" s="147">
        <f t="shared" si="35"/>
        <v>0</v>
      </c>
      <c r="AH58" s="123">
        <f t="shared" si="36"/>
        <v>1</v>
      </c>
      <c r="AI58" s="112">
        <f t="shared" si="36"/>
        <v>0</v>
      </c>
      <c r="AJ58" s="148">
        <f t="shared" si="37"/>
        <v>0</v>
      </c>
      <c r="AK58" s="147">
        <f t="shared" si="38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4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29"/>
        <v>1</v>
      </c>
      <c r="I59" s="39">
        <f t="shared" si="30"/>
        <v>0</v>
      </c>
      <c r="J59" s="38">
        <f t="shared" si="31"/>
        <v>0</v>
      </c>
      <c r="K59" s="40">
        <f t="shared" si="32"/>
        <v>0</v>
      </c>
      <c r="L59" s="22">
        <f t="shared" si="33"/>
        <v>0</v>
      </c>
      <c r="M59" s="24">
        <f t="shared" si="34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9"/>
        <v>0</v>
      </c>
      <c r="AB59" s="156">
        <f>Poor!AB59</f>
        <v>0.25</v>
      </c>
      <c r="AC59" s="147">
        <f t="shared" si="40"/>
        <v>0</v>
      </c>
      <c r="AD59" s="156">
        <f>Poor!AD59</f>
        <v>0.25</v>
      </c>
      <c r="AE59" s="147">
        <f t="shared" si="41"/>
        <v>0</v>
      </c>
      <c r="AF59" s="122">
        <f t="shared" si="28"/>
        <v>0.25</v>
      </c>
      <c r="AG59" s="147">
        <f t="shared" si="35"/>
        <v>0</v>
      </c>
      <c r="AH59" s="123">
        <f t="shared" ref="AH59:AI64" si="42">SUM(Z59,AB59,AD59,AF59)</f>
        <v>1</v>
      </c>
      <c r="AI59" s="112">
        <f t="shared" si="42"/>
        <v>0</v>
      </c>
      <c r="AJ59" s="148">
        <f t="shared" si="37"/>
        <v>0</v>
      </c>
      <c r="AK59" s="147">
        <f t="shared" si="38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4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29"/>
        <v>1</v>
      </c>
      <c r="I60" s="39">
        <f t="shared" si="30"/>
        <v>0</v>
      </c>
      <c r="J60" s="38">
        <f t="shared" si="31"/>
        <v>0</v>
      </c>
      <c r="K60" s="40">
        <f t="shared" si="32"/>
        <v>0</v>
      </c>
      <c r="L60" s="22">
        <f t="shared" si="33"/>
        <v>0</v>
      </c>
      <c r="M60" s="24">
        <f t="shared" si="34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9"/>
        <v>0</v>
      </c>
      <c r="AB60" s="156">
        <f>Poor!AB60</f>
        <v>0.25</v>
      </c>
      <c r="AC60" s="147">
        <f t="shared" si="40"/>
        <v>0</v>
      </c>
      <c r="AD60" s="156">
        <f>Poor!AD60</f>
        <v>0.25</v>
      </c>
      <c r="AE60" s="147">
        <f t="shared" si="41"/>
        <v>0</v>
      </c>
      <c r="AF60" s="122">
        <f t="shared" si="28"/>
        <v>0.25</v>
      </c>
      <c r="AG60" s="147">
        <f t="shared" si="35"/>
        <v>0</v>
      </c>
      <c r="AH60" s="123">
        <f t="shared" si="42"/>
        <v>1</v>
      </c>
      <c r="AI60" s="112">
        <f t="shared" si="42"/>
        <v>0</v>
      </c>
      <c r="AJ60" s="148">
        <f t="shared" si="37"/>
        <v>0</v>
      </c>
      <c r="AK60" s="147">
        <f t="shared" si="38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4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29"/>
        <v>1</v>
      </c>
      <c r="I61" s="39">
        <f t="shared" si="30"/>
        <v>0</v>
      </c>
      <c r="J61" s="38">
        <f t="shared" si="31"/>
        <v>0</v>
      </c>
      <c r="K61" s="40">
        <f t="shared" si="32"/>
        <v>0</v>
      </c>
      <c r="L61" s="22">
        <f t="shared" si="33"/>
        <v>0</v>
      </c>
      <c r="M61" s="24">
        <f t="shared" si="34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9"/>
        <v>0</v>
      </c>
      <c r="AB61" s="156">
        <f>Poor!AB61</f>
        <v>0.25</v>
      </c>
      <c r="AC61" s="147">
        <f t="shared" si="40"/>
        <v>0</v>
      </c>
      <c r="AD61" s="156">
        <f>Poor!AD61</f>
        <v>0.25</v>
      </c>
      <c r="AE61" s="147">
        <f t="shared" si="41"/>
        <v>0</v>
      </c>
      <c r="AF61" s="122">
        <f t="shared" si="28"/>
        <v>0.25</v>
      </c>
      <c r="AG61" s="147">
        <f t="shared" si="35"/>
        <v>0</v>
      </c>
      <c r="AH61" s="123">
        <f t="shared" si="42"/>
        <v>1</v>
      </c>
      <c r="AI61" s="112">
        <f t="shared" si="42"/>
        <v>0</v>
      </c>
      <c r="AJ61" s="148">
        <f t="shared" si="37"/>
        <v>0</v>
      </c>
      <c r="AK61" s="147">
        <f t="shared" si="38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4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29"/>
        <v>1</v>
      </c>
      <c r="I62" s="39">
        <f t="shared" si="30"/>
        <v>0</v>
      </c>
      <c r="J62" s="38">
        <f t="shared" si="31"/>
        <v>0</v>
      </c>
      <c r="K62" s="40">
        <f t="shared" si="32"/>
        <v>0</v>
      </c>
      <c r="L62" s="22">
        <f t="shared" si="33"/>
        <v>0</v>
      </c>
      <c r="M62" s="24">
        <f t="shared" si="34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9"/>
        <v>0</v>
      </c>
      <c r="AB62" s="156">
        <f>Poor!AB62</f>
        <v>0.25</v>
      </c>
      <c r="AC62" s="147">
        <f t="shared" si="40"/>
        <v>0</v>
      </c>
      <c r="AD62" s="156">
        <f>Poor!AD62</f>
        <v>0.25</v>
      </c>
      <c r="AE62" s="147">
        <f t="shared" si="41"/>
        <v>0</v>
      </c>
      <c r="AF62" s="122">
        <f t="shared" si="28"/>
        <v>0.25</v>
      </c>
      <c r="AG62" s="147">
        <f t="shared" si="35"/>
        <v>0</v>
      </c>
      <c r="AH62" s="123">
        <f t="shared" si="42"/>
        <v>1</v>
      </c>
      <c r="AI62" s="112">
        <f t="shared" si="42"/>
        <v>0</v>
      </c>
      <c r="AJ62" s="148">
        <f t="shared" si="37"/>
        <v>0</v>
      </c>
      <c r="AK62" s="147">
        <f t="shared" si="38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4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29"/>
        <v>1</v>
      </c>
      <c r="I63" s="39">
        <f t="shared" si="30"/>
        <v>0</v>
      </c>
      <c r="J63" s="38">
        <f t="shared" si="31"/>
        <v>0</v>
      </c>
      <c r="K63" s="40">
        <f t="shared" si="32"/>
        <v>0</v>
      </c>
      <c r="L63" s="22">
        <f t="shared" si="33"/>
        <v>0</v>
      </c>
      <c r="M63" s="24">
        <f t="shared" si="34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9"/>
        <v>0</v>
      </c>
      <c r="AB63" s="156">
        <f>Poor!AB63</f>
        <v>0.25</v>
      </c>
      <c r="AC63" s="147">
        <f t="shared" si="40"/>
        <v>0</v>
      </c>
      <c r="AD63" s="156">
        <f>Poor!AD63</f>
        <v>0.25</v>
      </c>
      <c r="AE63" s="147">
        <f t="shared" si="41"/>
        <v>0</v>
      </c>
      <c r="AF63" s="122">
        <f t="shared" si="28"/>
        <v>0.25</v>
      </c>
      <c r="AG63" s="147">
        <f t="shared" si="35"/>
        <v>0</v>
      </c>
      <c r="AH63" s="123">
        <f t="shared" si="42"/>
        <v>1</v>
      </c>
      <c r="AI63" s="112">
        <f t="shared" si="42"/>
        <v>0</v>
      </c>
      <c r="AJ63" s="148">
        <f t="shared" si="37"/>
        <v>0</v>
      </c>
      <c r="AK63" s="147">
        <f t="shared" si="38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4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29"/>
        <v>1</v>
      </c>
      <c r="I64" s="39">
        <f t="shared" si="30"/>
        <v>0</v>
      </c>
      <c r="J64" s="38">
        <f t="shared" si="31"/>
        <v>0</v>
      </c>
      <c r="K64" s="40">
        <f t="shared" si="32"/>
        <v>0</v>
      </c>
      <c r="L64" s="22">
        <f t="shared" si="33"/>
        <v>0</v>
      </c>
      <c r="M64" s="24">
        <f t="shared" si="34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9"/>
        <v>0</v>
      </c>
      <c r="AB64" s="156">
        <f>Poor!AB64</f>
        <v>0.25</v>
      </c>
      <c r="AC64" s="149">
        <f t="shared" si="40"/>
        <v>0</v>
      </c>
      <c r="AD64" s="156">
        <f>Poor!AD64</f>
        <v>0.25</v>
      </c>
      <c r="AE64" s="149">
        <f t="shared" si="41"/>
        <v>0</v>
      </c>
      <c r="AF64" s="150">
        <f t="shared" si="28"/>
        <v>0.25</v>
      </c>
      <c r="AG64" s="149">
        <f t="shared" si="35"/>
        <v>0</v>
      </c>
      <c r="AH64" s="123">
        <f t="shared" si="42"/>
        <v>1</v>
      </c>
      <c r="AI64" s="112">
        <f t="shared" si="42"/>
        <v>0</v>
      </c>
      <c r="AJ64" s="151">
        <f t="shared" si="37"/>
        <v>0</v>
      </c>
      <c r="AK64" s="149">
        <f t="shared" si="38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35642</v>
      </c>
      <c r="C65" s="39">
        <f>SUM(C37:C64)</f>
        <v>1828</v>
      </c>
      <c r="D65" s="42">
        <f>SUM(D37:D64)</f>
        <v>37470</v>
      </c>
      <c r="E65" s="32"/>
      <c r="F65" s="32"/>
      <c r="G65" s="32"/>
      <c r="H65" s="31"/>
      <c r="I65" s="39">
        <f>SUM(I37:I64)</f>
        <v>37470</v>
      </c>
      <c r="J65" s="39">
        <f>SUM(J37:J64)</f>
        <v>35470.625018157938</v>
      </c>
      <c r="K65" s="40">
        <f>SUM(K37:K64)</f>
        <v>1</v>
      </c>
      <c r="L65" s="22">
        <f>SUM(L37:L64)</f>
        <v>1</v>
      </c>
      <c r="M65" s="24">
        <f>SUM(M37:M64)</f>
        <v>0.99519176864816605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7405.2537799576112</v>
      </c>
      <c r="AB65" s="137"/>
      <c r="AC65" s="153">
        <f>SUM(AC37:AC64)</f>
        <v>7401.7381529461336</v>
      </c>
      <c r="AD65" s="137"/>
      <c r="AE65" s="153">
        <f>SUM(AE37:AE64)</f>
        <v>6926.1040376877627</v>
      </c>
      <c r="AF65" s="137"/>
      <c r="AG65" s="153">
        <f>SUM(AG37:AG64)</f>
        <v>13737.529047566426</v>
      </c>
      <c r="AH65" s="137"/>
      <c r="AI65" s="153">
        <f>SUM(AI37:AI64)</f>
        <v>35470.625018157938</v>
      </c>
      <c r="AJ65" s="153">
        <f>SUM(AJ37:AJ64)</f>
        <v>14806.991932903746</v>
      </c>
      <c r="AK65" s="153">
        <f>SUM(AK37:AK64)</f>
        <v>20663.633085254191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14698.848128858817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14698.848128858817</v>
      </c>
      <c r="J70" s="51">
        <f t="shared" ref="J70:J77" si="43">J124*I$83</f>
        <v>14698.848128858817</v>
      </c>
      <c r="K70" s="40">
        <f>B70/B$76</f>
        <v>0.41240245016718524</v>
      </c>
      <c r="L70" s="22">
        <f t="shared" ref="L70:L75" si="44">(L124*G$37*F$9/F$7)/B$130</f>
        <v>0.41240245016718524</v>
      </c>
      <c r="M70" s="24">
        <f>J70/B$76</f>
        <v>0.41240245016718524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3674.7120322147043</v>
      </c>
      <c r="AB70" s="156">
        <f>Poor!AB70</f>
        <v>0.25</v>
      </c>
      <c r="AC70" s="147">
        <f>$J70*AB70</f>
        <v>3674.7120322147043</v>
      </c>
      <c r="AD70" s="156">
        <f>Poor!AD70</f>
        <v>0.25</v>
      </c>
      <c r="AE70" s="147">
        <f>$J70*AD70</f>
        <v>3674.7120322147043</v>
      </c>
      <c r="AF70" s="156">
        <f>Poor!AF70</f>
        <v>0.25</v>
      </c>
      <c r="AG70" s="147">
        <f>$J70*AF70</f>
        <v>3674.7120322147043</v>
      </c>
      <c r="AH70" s="155">
        <f>SUM(Z70,AB70,AD70,AF70)</f>
        <v>1</v>
      </c>
      <c r="AI70" s="147">
        <f>SUM(AA70,AC70,AE70,AG70)</f>
        <v>14698.848128858817</v>
      </c>
      <c r="AJ70" s="148">
        <f>(AA70+AC70)</f>
        <v>7349.4240644294086</v>
      </c>
      <c r="AK70" s="147">
        <f>(AE70+AG70)</f>
        <v>7349.4240644294086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11684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5">(E71*F71)</f>
        <v>1</v>
      </c>
      <c r="I71" s="39">
        <f>I125*I$83</f>
        <v>11684</v>
      </c>
      <c r="J71" s="51">
        <f t="shared" si="43"/>
        <v>11684</v>
      </c>
      <c r="K71" s="40">
        <f t="shared" ref="K71:K72" si="46">B71/B$76</f>
        <v>0.32781549856910386</v>
      </c>
      <c r="L71" s="22">
        <f t="shared" si="44"/>
        <v>0.32781549856910386</v>
      </c>
      <c r="M71" s="24">
        <f t="shared" ref="M71:M72" si="47">J71/B$76</f>
        <v>0.32781549856910386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5"/>
        <v>1</v>
      </c>
      <c r="I72" s="39">
        <f>I126*I$83</f>
        <v>0</v>
      </c>
      <c r="J72" s="51">
        <f t="shared" si="43"/>
        <v>6703.7055148601557</v>
      </c>
      <c r="K72" s="40">
        <f t="shared" si="46"/>
        <v>0.58380562258010216</v>
      </c>
      <c r="L72" s="22">
        <f t="shared" si="44"/>
        <v>0.19138177485010605</v>
      </c>
      <c r="M72" s="24">
        <f t="shared" si="47"/>
        <v>0.18808443731721441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840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3"/>
        <v>0</v>
      </c>
      <c r="K73" s="40">
        <f>B73/B$76</f>
        <v>2.3567701026878402E-2</v>
      </c>
      <c r="L73" s="22">
        <f t="shared" si="44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75.599999999999994</v>
      </c>
      <c r="AB73" s="156">
        <f>Poor!AB73</f>
        <v>0.09</v>
      </c>
      <c r="AC73" s="147">
        <f>$H$73*$B$73*AB73</f>
        <v>75.599999999999994</v>
      </c>
      <c r="AD73" s="156">
        <f>Poor!AD73</f>
        <v>0.23</v>
      </c>
      <c r="AE73" s="147">
        <f>$H$73*$B$73*AD73</f>
        <v>193.20000000000002</v>
      </c>
      <c r="AF73" s="156">
        <f>Poor!AF73</f>
        <v>0.59</v>
      </c>
      <c r="AG73" s="147">
        <f>$H$73*$B$73*AF73</f>
        <v>495.59999999999997</v>
      </c>
      <c r="AH73" s="155">
        <f>SUM(Z73,AB73,AD73,AF73)</f>
        <v>1</v>
      </c>
      <c r="AI73" s="147">
        <f>SUM(AA73,AC73,AE73,AG73)</f>
        <v>840</v>
      </c>
      <c r="AJ73" s="148">
        <f>(AA73+AC73)</f>
        <v>151.19999999999999</v>
      </c>
      <c r="AK73" s="147">
        <f>(AE73+AG73)</f>
        <v>688.8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2437.9226519337017</v>
      </c>
      <c r="C74" s="39"/>
      <c r="D74" s="38"/>
      <c r="E74" s="32"/>
      <c r="F74" s="32"/>
      <c r="G74" s="32"/>
      <c r="H74" s="31"/>
      <c r="I74" s="39">
        <f>I128*I$83</f>
        <v>22771.151871141181</v>
      </c>
      <c r="J74" s="51">
        <f t="shared" si="43"/>
        <v>2384.0713744389595</v>
      </c>
      <c r="K74" s="40">
        <f>B74/B$76</f>
        <v>6.8400276413604785E-2</v>
      </c>
      <c r="L74" s="22">
        <f t="shared" si="44"/>
        <v>6.8400276413604785E-2</v>
      </c>
      <c r="M74" s="24">
        <f>J74/B$76</f>
        <v>6.6889382594662469E-2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0</v>
      </c>
      <c r="AD74" s="156"/>
      <c r="AE74" s="147">
        <f>AE30*$I$84/4</f>
        <v>0</v>
      </c>
      <c r="AF74" s="156"/>
      <c r="AG74" s="147">
        <f>AG30*$I$84/4</f>
        <v>-772.73832893405938</v>
      </c>
      <c r="AH74" s="155"/>
      <c r="AI74" s="147">
        <f>SUM(AA74,AC74,AE74,AG74)</f>
        <v>-772.73832893405938</v>
      </c>
      <c r="AJ74" s="148">
        <f>(AA74+AC74)</f>
        <v>0</v>
      </c>
      <c r="AK74" s="147">
        <f>(AE74+AG74)</f>
        <v>-772.73832893405938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3"/>
        <v>0</v>
      </c>
      <c r="K75" s="40">
        <f>B75/B$76</f>
        <v>0</v>
      </c>
      <c r="L75" s="22">
        <f t="shared" si="44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14101.676148487091</v>
      </c>
      <c r="AB75" s="158"/>
      <c r="AC75" s="149">
        <f>AA75+AC65-SUM(AC70,AC74)</f>
        <v>17828.70226921852</v>
      </c>
      <c r="AD75" s="158"/>
      <c r="AE75" s="149">
        <f>AC75+AE65-SUM(AE70,AE74)</f>
        <v>21080.094274691579</v>
      </c>
      <c r="AF75" s="158"/>
      <c r="AG75" s="149">
        <f>IF(SUM(AG6:AG29)+((AG65-AG70-$J$75)*4/I$83)&lt;1,0,AG65-AG70-$J$75-(1-SUM(AG6:AG29))*I$83/4)</f>
        <v>10371.134400744184</v>
      </c>
      <c r="AH75" s="134"/>
      <c r="AI75" s="149">
        <f>AI76-SUM(AI70,AI74)</f>
        <v>21544.51521823318</v>
      </c>
      <c r="AJ75" s="151">
        <f>AJ76-SUM(AJ70,AJ74)</f>
        <v>7457.5678684743352</v>
      </c>
      <c r="AK75" s="149">
        <f>AJ75+AK76-SUM(AK70,AK74)</f>
        <v>21544.515218233173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35642</v>
      </c>
      <c r="C76" s="39"/>
      <c r="D76" s="38"/>
      <c r="E76" s="32"/>
      <c r="F76" s="32"/>
      <c r="G76" s="32"/>
      <c r="H76" s="31"/>
      <c r="I76" s="39">
        <f>I130*I$83</f>
        <v>37470</v>
      </c>
      <c r="J76" s="51">
        <f t="shared" si="43"/>
        <v>35470.625018157931</v>
      </c>
      <c r="K76" s="40">
        <f>SUM(K70:K75)</f>
        <v>1.4159915487568744</v>
      </c>
      <c r="L76" s="22">
        <f>SUM(L70:L75)</f>
        <v>0.99999999999999989</v>
      </c>
      <c r="M76" s="24">
        <f>SUM(M70:M75)</f>
        <v>0.99519176864816605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7405.2537799576112</v>
      </c>
      <c r="AB76" s="137"/>
      <c r="AC76" s="153">
        <f>AC65</f>
        <v>7401.7381529461336</v>
      </c>
      <c r="AD76" s="137"/>
      <c r="AE76" s="153">
        <f>AE65</f>
        <v>6926.1040376877627</v>
      </c>
      <c r="AF76" s="137"/>
      <c r="AG76" s="153">
        <f>AG65</f>
        <v>13737.529047566426</v>
      </c>
      <c r="AH76" s="137"/>
      <c r="AI76" s="153">
        <f>SUM(AA76,AC76,AE76,AG76)</f>
        <v>35470.625018157938</v>
      </c>
      <c r="AJ76" s="154">
        <f>SUM(AA76,AC76)</f>
        <v>14806.991932903744</v>
      </c>
      <c r="AK76" s="154">
        <f>SUM(AE76,AG76)</f>
        <v>20663.633085254187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11684</v>
      </c>
      <c r="J77" s="100">
        <f t="shared" si="43"/>
        <v>0</v>
      </c>
      <c r="K77" s="40"/>
      <c r="L77" s="22">
        <f>-(L131*G$37*F$9/F$7)/B$130</f>
        <v>-0.13643372371899778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10371.134400744184</v>
      </c>
      <c r="AB78" s="112"/>
      <c r="AC78" s="112">
        <f>IF(AA75&lt;0,0,AA75)</f>
        <v>14101.676148487091</v>
      </c>
      <c r="AD78" s="112"/>
      <c r="AE78" s="112">
        <f>AC75</f>
        <v>17828.70226921852</v>
      </c>
      <c r="AF78" s="112"/>
      <c r="AG78" s="112">
        <f>AE75</f>
        <v>21080.094274691579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[1]Summ!$H1037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14101.676148487091</v>
      </c>
      <c r="AB79" s="112"/>
      <c r="AC79" s="112">
        <f>AA79-AA74+AC65-AC70</f>
        <v>17828.70226921852</v>
      </c>
      <c r="AD79" s="112"/>
      <c r="AE79" s="112">
        <f>AC79-AC74+AE65-AE70</f>
        <v>21080.094274691579</v>
      </c>
      <c r="AF79" s="112"/>
      <c r="AG79" s="112">
        <f>AE79-AE74+AG65-AG70</f>
        <v>31142.911290043299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7375.0334516214343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7375.0334516214343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4621.0263313439482</v>
      </c>
      <c r="AB83" s="112"/>
      <c r="AC83" s="165">
        <f>$I$84*AB82/4</f>
        <v>4621.0263313439482</v>
      </c>
      <c r="AD83" s="112"/>
      <c r="AE83" s="165">
        <f>$I$84*AD82/4</f>
        <v>4621.0263313439482</v>
      </c>
      <c r="AF83" s="112"/>
      <c r="AG83" s="165">
        <f>$I$84*AF82/4</f>
        <v>4621.0263313439482</v>
      </c>
      <c r="AH83" s="165">
        <f>SUM(AA83,AC83,AE83,AG83)</f>
        <v>18484.105325375793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18484.105325375793</v>
      </c>
      <c r="C84" s="46"/>
      <c r="D84" s="238"/>
      <c r="E84" s="64"/>
      <c r="F84" s="64"/>
      <c r="G84" s="64"/>
      <c r="H84" s="239">
        <f>IF(B84=0,0,I84/B84)</f>
        <v>1</v>
      </c>
      <c r="I84" s="237">
        <f>(B70*H70)+((1-(D29*H29))*I83)</f>
        <v>18484.105325375793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8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8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49">(B37/$B$83)</f>
        <v>0.40677781594881263</v>
      </c>
      <c r="C91" s="75">
        <f t="shared" si="49"/>
        <v>0</v>
      </c>
      <c r="D91" s="24">
        <f t="shared" ref="D91" si="50">(B91+C91)</f>
        <v>0.40677781594881263</v>
      </c>
      <c r="H91" s="24">
        <f>(E37*F37/G37*F$7/F$9)</f>
        <v>1</v>
      </c>
      <c r="I91" s="22">
        <f t="shared" ref="I91" si="51">(D91*H91)</f>
        <v>0.40677781594881263</v>
      </c>
      <c r="J91" s="24">
        <f>IF(I$32&lt;=1+I$131,I91,L91+J$33*(I91-L91))</f>
        <v>0.40677781594881263</v>
      </c>
      <c r="K91" s="22">
        <f t="shared" ref="K91" si="52">(B91)</f>
        <v>0.40677781594881263</v>
      </c>
      <c r="L91" s="22">
        <f t="shared" ref="L91" si="53">(K91*H91)</f>
        <v>0.40677781594881263</v>
      </c>
      <c r="M91" s="230">
        <f t="shared" si="48"/>
        <v>0.40677781594881263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4">IF(A38="","",A38)</f>
        <v>Goat sales - local: no. sold</v>
      </c>
      <c r="B92" s="75">
        <f t="shared" si="49"/>
        <v>0.5423704212650835</v>
      </c>
      <c r="C92" s="75">
        <f t="shared" si="49"/>
        <v>0.20338890797440631</v>
      </c>
      <c r="D92" s="24">
        <f t="shared" ref="D92:D118" si="55">(B92+C92)</f>
        <v>0.74575932923948984</v>
      </c>
      <c r="H92" s="24">
        <f t="shared" ref="H92:H118" si="56">(E38*F38/G38*F$7/F$9)</f>
        <v>1</v>
      </c>
      <c r="I92" s="22">
        <f t="shared" ref="I92:I118" si="57">(D92*H92)</f>
        <v>0.74575932923948984</v>
      </c>
      <c r="J92" s="24">
        <f t="shared" ref="J92:J118" si="58">IF(I$32&lt;=1+I$131,I92,L92+J$33*(I92-L92))</f>
        <v>0.52330271316279064</v>
      </c>
      <c r="K92" s="22">
        <f t="shared" ref="K92:K118" si="59">(B92)</f>
        <v>0.5423704212650835</v>
      </c>
      <c r="L92" s="22">
        <f t="shared" ref="L92:L118" si="60">(K92*H92)</f>
        <v>0.5423704212650835</v>
      </c>
      <c r="M92" s="230">
        <f t="shared" ref="M92:M118" si="61">(J92)</f>
        <v>0.52330271316279064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4"/>
        <v>Sheep sales - local: no. sold</v>
      </c>
      <c r="B93" s="75">
        <f t="shared" si="49"/>
        <v>0</v>
      </c>
      <c r="C93" s="75">
        <f t="shared" si="49"/>
        <v>0</v>
      </c>
      <c r="D93" s="24">
        <f t="shared" si="55"/>
        <v>0</v>
      </c>
      <c r="H93" s="24">
        <f t="shared" si="56"/>
        <v>1</v>
      </c>
      <c r="I93" s="22">
        <f t="shared" si="57"/>
        <v>0</v>
      </c>
      <c r="J93" s="24">
        <f t="shared" si="58"/>
        <v>0</v>
      </c>
      <c r="K93" s="22">
        <f t="shared" si="59"/>
        <v>0</v>
      </c>
      <c r="L93" s="22">
        <f t="shared" si="60"/>
        <v>0</v>
      </c>
      <c r="M93" s="230">
        <f t="shared" si="61"/>
        <v>0</v>
      </c>
      <c r="N93" s="232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4"/>
        <v>Chicken sales: no. sold</v>
      </c>
      <c r="B94" s="75">
        <f t="shared" si="49"/>
        <v>8.8135193455576064E-2</v>
      </c>
      <c r="C94" s="75">
        <f t="shared" si="49"/>
        <v>0</v>
      </c>
      <c r="D94" s="24">
        <f t="shared" si="55"/>
        <v>8.8135193455576064E-2</v>
      </c>
      <c r="H94" s="24">
        <f t="shared" si="56"/>
        <v>1</v>
      </c>
      <c r="I94" s="22">
        <f t="shared" si="57"/>
        <v>8.8135193455576064E-2</v>
      </c>
      <c r="J94" s="24">
        <f t="shared" si="58"/>
        <v>8.8135193455576064E-2</v>
      </c>
      <c r="K94" s="22">
        <f t="shared" si="59"/>
        <v>8.8135193455576064E-2</v>
      </c>
      <c r="L94" s="22">
        <f t="shared" si="60"/>
        <v>8.8135193455576064E-2</v>
      </c>
      <c r="M94" s="230">
        <f t="shared" si="61"/>
        <v>8.8135193455576064E-2</v>
      </c>
      <c r="N94" s="232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4"/>
        <v>Maize: kg produced</v>
      </c>
      <c r="B95" s="75">
        <f t="shared" si="49"/>
        <v>5.8576005496629016E-2</v>
      </c>
      <c r="C95" s="75">
        <f t="shared" si="49"/>
        <v>-5.8576005496629016E-2</v>
      </c>
      <c r="D95" s="24">
        <f t="shared" si="55"/>
        <v>0</v>
      </c>
      <c r="H95" s="24">
        <f t="shared" si="56"/>
        <v>1</v>
      </c>
      <c r="I95" s="22">
        <f t="shared" si="57"/>
        <v>0</v>
      </c>
      <c r="J95" s="24">
        <f t="shared" si="58"/>
        <v>6.406750543008935E-2</v>
      </c>
      <c r="K95" s="22">
        <f t="shared" si="59"/>
        <v>5.8576005496629016E-2</v>
      </c>
      <c r="L95" s="22">
        <f t="shared" si="60"/>
        <v>5.8576005496629016E-2</v>
      </c>
      <c r="M95" s="230">
        <f t="shared" si="61"/>
        <v>6.406750543008935E-2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4"/>
        <v>Beans: kg produced</v>
      </c>
      <c r="B96" s="75">
        <f t="shared" si="49"/>
        <v>1.2203334478464379E-2</v>
      </c>
      <c r="C96" s="75">
        <f t="shared" si="49"/>
        <v>0.10983001030617941</v>
      </c>
      <c r="D96" s="24">
        <f t="shared" si="55"/>
        <v>0.12203334478464378</v>
      </c>
      <c r="H96" s="24">
        <f t="shared" si="56"/>
        <v>1</v>
      </c>
      <c r="I96" s="22">
        <f t="shared" si="57"/>
        <v>0.12203334478464378</v>
      </c>
      <c r="J96" s="24">
        <f t="shared" si="58"/>
        <v>1.9067721032262445E-3</v>
      </c>
      <c r="K96" s="22">
        <f t="shared" si="59"/>
        <v>1.2203334478464379E-2</v>
      </c>
      <c r="L96" s="22">
        <f t="shared" si="60"/>
        <v>1.2203334478464379E-2</v>
      </c>
      <c r="M96" s="230">
        <f t="shared" si="61"/>
        <v>1.9067721032262445E-3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4"/>
        <v>Other root crops: no. local meas( Potatoes)</v>
      </c>
      <c r="B97" s="75">
        <f t="shared" si="49"/>
        <v>6.7796302658135431E-3</v>
      </c>
      <c r="C97" s="75">
        <f t="shared" si="49"/>
        <v>-6.7796302658135431E-3</v>
      </c>
      <c r="D97" s="24">
        <f t="shared" si="55"/>
        <v>0</v>
      </c>
      <c r="H97" s="24">
        <f t="shared" si="56"/>
        <v>1</v>
      </c>
      <c r="I97" s="22">
        <f t="shared" si="57"/>
        <v>0</v>
      </c>
      <c r="J97" s="24">
        <f t="shared" si="58"/>
        <v>7.4152205358899714E-3</v>
      </c>
      <c r="K97" s="22">
        <f t="shared" si="59"/>
        <v>6.7796302658135431E-3</v>
      </c>
      <c r="L97" s="22">
        <f t="shared" si="60"/>
        <v>6.7796302658135431E-3</v>
      </c>
      <c r="M97" s="230">
        <f t="shared" si="61"/>
        <v>7.4152205358899714E-3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4"/>
        <v>WILD FOODS -- see worksheet Data 3</v>
      </c>
      <c r="B98" s="75">
        <f t="shared" si="49"/>
        <v>0</v>
      </c>
      <c r="C98" s="75">
        <f t="shared" si="49"/>
        <v>0</v>
      </c>
      <c r="D98" s="24">
        <f t="shared" si="55"/>
        <v>0</v>
      </c>
      <c r="H98" s="24">
        <f t="shared" si="56"/>
        <v>1</v>
      </c>
      <c r="I98" s="22">
        <f t="shared" si="57"/>
        <v>0</v>
      </c>
      <c r="J98" s="24">
        <f t="shared" si="58"/>
        <v>0</v>
      </c>
      <c r="K98" s="22">
        <f t="shared" si="59"/>
        <v>0</v>
      </c>
      <c r="L98" s="22">
        <f t="shared" si="60"/>
        <v>0</v>
      </c>
      <c r="M98" s="230">
        <f t="shared" si="61"/>
        <v>0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4"/>
        <v>Agricultural cash income -- see Data2</v>
      </c>
      <c r="B99" s="75">
        <f t="shared" si="49"/>
        <v>0</v>
      </c>
      <c r="C99" s="75">
        <f t="shared" si="49"/>
        <v>0</v>
      </c>
      <c r="D99" s="24">
        <f t="shared" si="55"/>
        <v>0</v>
      </c>
      <c r="H99" s="24">
        <f t="shared" si="56"/>
        <v>1</v>
      </c>
      <c r="I99" s="22">
        <f t="shared" si="57"/>
        <v>0</v>
      </c>
      <c r="J99" s="24">
        <f t="shared" si="58"/>
        <v>0</v>
      </c>
      <c r="K99" s="22">
        <f t="shared" si="59"/>
        <v>0</v>
      </c>
      <c r="L99" s="22">
        <f t="shared" si="60"/>
        <v>0</v>
      </c>
      <c r="M99" s="230">
        <f t="shared" si="61"/>
        <v>0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4"/>
        <v>Formal Employment (conservancies, etc.)</v>
      </c>
      <c r="B100" s="75">
        <f t="shared" si="49"/>
        <v>0</v>
      </c>
      <c r="C100" s="75">
        <f t="shared" si="49"/>
        <v>0</v>
      </c>
      <c r="D100" s="24">
        <f t="shared" si="55"/>
        <v>0</v>
      </c>
      <c r="H100" s="24">
        <f t="shared" si="56"/>
        <v>1</v>
      </c>
      <c r="I100" s="22">
        <f t="shared" si="57"/>
        <v>0</v>
      </c>
      <c r="J100" s="24">
        <f t="shared" si="58"/>
        <v>0</v>
      </c>
      <c r="K100" s="22">
        <f t="shared" si="59"/>
        <v>0</v>
      </c>
      <c r="L100" s="22">
        <f t="shared" si="60"/>
        <v>0</v>
      </c>
      <c r="M100" s="230">
        <f t="shared" si="61"/>
        <v>0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4"/>
        <v>Self-employment -- see Data2</v>
      </c>
      <c r="B101" s="75">
        <f t="shared" si="49"/>
        <v>0</v>
      </c>
      <c r="C101" s="75">
        <f t="shared" si="49"/>
        <v>0</v>
      </c>
      <c r="D101" s="24">
        <f t="shared" si="55"/>
        <v>0</v>
      </c>
      <c r="H101" s="24">
        <f t="shared" si="56"/>
        <v>1</v>
      </c>
      <c r="I101" s="22">
        <f t="shared" si="57"/>
        <v>0</v>
      </c>
      <c r="J101" s="24">
        <f t="shared" si="58"/>
        <v>0</v>
      </c>
      <c r="K101" s="22">
        <f t="shared" si="59"/>
        <v>0</v>
      </c>
      <c r="L101" s="22">
        <f t="shared" si="60"/>
        <v>0</v>
      </c>
      <c r="M101" s="230">
        <f t="shared" si="61"/>
        <v>0</v>
      </c>
      <c r="N101" s="232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4"/>
        <v>Small business -- see Data2</v>
      </c>
      <c r="B102" s="75">
        <f t="shared" si="49"/>
        <v>0</v>
      </c>
      <c r="C102" s="75">
        <f t="shared" si="49"/>
        <v>0</v>
      </c>
      <c r="D102" s="24">
        <f t="shared" si="55"/>
        <v>0</v>
      </c>
      <c r="H102" s="24">
        <f t="shared" si="56"/>
        <v>1</v>
      </c>
      <c r="I102" s="22">
        <f t="shared" si="57"/>
        <v>0</v>
      </c>
      <c r="J102" s="24">
        <f t="shared" si="58"/>
        <v>0</v>
      </c>
      <c r="K102" s="22">
        <f t="shared" si="59"/>
        <v>0</v>
      </c>
      <c r="L102" s="22">
        <f t="shared" si="60"/>
        <v>0</v>
      </c>
      <c r="M102" s="230">
        <f t="shared" si="61"/>
        <v>0</v>
      </c>
      <c r="N102" s="232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4"/>
        <v>Social development -- see Data2</v>
      </c>
      <c r="B103" s="75">
        <f t="shared" si="49"/>
        <v>2.741682479494997</v>
      </c>
      <c r="C103" s="75">
        <f t="shared" si="49"/>
        <v>0</v>
      </c>
      <c r="D103" s="24">
        <f t="shared" si="55"/>
        <v>2.741682479494997</v>
      </c>
      <c r="H103" s="24">
        <f t="shared" si="56"/>
        <v>1</v>
      </c>
      <c r="I103" s="22">
        <f t="shared" si="57"/>
        <v>2.741682479494997</v>
      </c>
      <c r="J103" s="24">
        <f t="shared" si="58"/>
        <v>2.741682479494997</v>
      </c>
      <c r="K103" s="22">
        <f t="shared" si="59"/>
        <v>2.741682479494997</v>
      </c>
      <c r="L103" s="22">
        <f t="shared" si="60"/>
        <v>2.741682479494997</v>
      </c>
      <c r="M103" s="230">
        <f t="shared" si="61"/>
        <v>2.741682479494997</v>
      </c>
      <c r="N103" s="232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4"/>
        <v>Public works -- see Data2</v>
      </c>
      <c r="B104" s="75">
        <f t="shared" si="49"/>
        <v>0.97626675827715026</v>
      </c>
      <c r="C104" s="75">
        <f t="shared" si="49"/>
        <v>0</v>
      </c>
      <c r="D104" s="24">
        <f t="shared" si="55"/>
        <v>0.97626675827715026</v>
      </c>
      <c r="H104" s="24">
        <f t="shared" si="56"/>
        <v>1</v>
      </c>
      <c r="I104" s="22">
        <f t="shared" si="57"/>
        <v>0.97626675827715026</v>
      </c>
      <c r="J104" s="24">
        <f t="shared" si="58"/>
        <v>0.97626675827715026</v>
      </c>
      <c r="K104" s="22">
        <f t="shared" si="59"/>
        <v>0.97626675827715026</v>
      </c>
      <c r="L104" s="22">
        <f t="shared" si="60"/>
        <v>0.97626675827715026</v>
      </c>
      <c r="M104" s="230">
        <f t="shared" si="61"/>
        <v>0.97626675827715026</v>
      </c>
      <c r="N104" s="232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4"/>
        <v/>
      </c>
      <c r="B105" s="75">
        <f t="shared" si="49"/>
        <v>0</v>
      </c>
      <c r="C105" s="75">
        <f t="shared" si="49"/>
        <v>0</v>
      </c>
      <c r="D105" s="24">
        <f t="shared" si="55"/>
        <v>0</v>
      </c>
      <c r="H105" s="24">
        <f t="shared" si="56"/>
        <v>1</v>
      </c>
      <c r="I105" s="22">
        <f t="shared" si="57"/>
        <v>0</v>
      </c>
      <c r="J105" s="24">
        <f t="shared" si="58"/>
        <v>0</v>
      </c>
      <c r="K105" s="22">
        <f t="shared" si="59"/>
        <v>0</v>
      </c>
      <c r="L105" s="22">
        <f t="shared" si="60"/>
        <v>0</v>
      </c>
      <c r="M105" s="230">
        <f t="shared" si="61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4"/>
        <v/>
      </c>
      <c r="B106" s="75">
        <f t="shared" si="49"/>
        <v>0</v>
      </c>
      <c r="C106" s="75">
        <f t="shared" si="49"/>
        <v>0</v>
      </c>
      <c r="D106" s="24">
        <f t="shared" si="55"/>
        <v>0</v>
      </c>
      <c r="H106" s="24">
        <f t="shared" si="56"/>
        <v>1</v>
      </c>
      <c r="I106" s="22">
        <f t="shared" si="57"/>
        <v>0</v>
      </c>
      <c r="J106" s="24">
        <f t="shared" si="58"/>
        <v>0</v>
      </c>
      <c r="K106" s="22">
        <f t="shared" si="59"/>
        <v>0</v>
      </c>
      <c r="L106" s="22">
        <f t="shared" si="60"/>
        <v>0</v>
      </c>
      <c r="M106" s="230">
        <f t="shared" si="61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4"/>
        <v/>
      </c>
      <c r="B107" s="75">
        <f t="shared" si="49"/>
        <v>0</v>
      </c>
      <c r="C107" s="75">
        <f t="shared" si="49"/>
        <v>0</v>
      </c>
      <c r="D107" s="24">
        <f t="shared" si="55"/>
        <v>0</v>
      </c>
      <c r="H107" s="24">
        <f t="shared" si="56"/>
        <v>1</v>
      </c>
      <c r="I107" s="22">
        <f t="shared" si="57"/>
        <v>0</v>
      </c>
      <c r="J107" s="24">
        <f t="shared" si="58"/>
        <v>0</v>
      </c>
      <c r="K107" s="22">
        <f t="shared" si="59"/>
        <v>0</v>
      </c>
      <c r="L107" s="22">
        <f t="shared" si="60"/>
        <v>0</v>
      </c>
      <c r="M107" s="230">
        <f t="shared" si="61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4"/>
        <v/>
      </c>
      <c r="B108" s="75">
        <f t="shared" si="49"/>
        <v>0</v>
      </c>
      <c r="C108" s="75">
        <f t="shared" si="49"/>
        <v>0</v>
      </c>
      <c r="D108" s="24">
        <f t="shared" si="55"/>
        <v>0</v>
      </c>
      <c r="H108" s="24">
        <f t="shared" si="56"/>
        <v>1</v>
      </c>
      <c r="I108" s="22">
        <f t="shared" si="57"/>
        <v>0</v>
      </c>
      <c r="J108" s="24">
        <f t="shared" si="58"/>
        <v>0</v>
      </c>
      <c r="K108" s="22">
        <f t="shared" si="59"/>
        <v>0</v>
      </c>
      <c r="L108" s="22">
        <f t="shared" si="60"/>
        <v>0</v>
      </c>
      <c r="M108" s="230">
        <f t="shared" si="61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4"/>
        <v/>
      </c>
      <c r="B109" s="75">
        <f t="shared" si="49"/>
        <v>0</v>
      </c>
      <c r="C109" s="75">
        <f t="shared" si="49"/>
        <v>0</v>
      </c>
      <c r="D109" s="24">
        <f t="shared" si="55"/>
        <v>0</v>
      </c>
      <c r="H109" s="24">
        <f t="shared" si="56"/>
        <v>1</v>
      </c>
      <c r="I109" s="22">
        <f t="shared" si="57"/>
        <v>0</v>
      </c>
      <c r="J109" s="24">
        <f t="shared" si="58"/>
        <v>0</v>
      </c>
      <c r="K109" s="22">
        <f t="shared" si="59"/>
        <v>0</v>
      </c>
      <c r="L109" s="22">
        <f t="shared" si="60"/>
        <v>0</v>
      </c>
      <c r="M109" s="230">
        <f t="shared" si="61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4"/>
        <v/>
      </c>
      <c r="B110" s="75">
        <f t="shared" si="49"/>
        <v>0</v>
      </c>
      <c r="C110" s="75">
        <f t="shared" si="49"/>
        <v>0</v>
      </c>
      <c r="D110" s="24">
        <f t="shared" si="55"/>
        <v>0</v>
      </c>
      <c r="H110" s="24">
        <f t="shared" si="56"/>
        <v>1</v>
      </c>
      <c r="I110" s="22">
        <f t="shared" si="57"/>
        <v>0</v>
      </c>
      <c r="J110" s="24">
        <f t="shared" si="58"/>
        <v>0</v>
      </c>
      <c r="K110" s="22">
        <f t="shared" si="59"/>
        <v>0</v>
      </c>
      <c r="L110" s="22">
        <f t="shared" si="60"/>
        <v>0</v>
      </c>
      <c r="M110" s="230">
        <f t="shared" si="61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4"/>
        <v/>
      </c>
      <c r="B111" s="75">
        <f t="shared" si="49"/>
        <v>0</v>
      </c>
      <c r="C111" s="75">
        <f t="shared" si="49"/>
        <v>0</v>
      </c>
      <c r="D111" s="24">
        <f t="shared" si="55"/>
        <v>0</v>
      </c>
      <c r="H111" s="24">
        <f t="shared" si="56"/>
        <v>1</v>
      </c>
      <c r="I111" s="22">
        <f t="shared" si="57"/>
        <v>0</v>
      </c>
      <c r="J111" s="24">
        <f t="shared" si="58"/>
        <v>0</v>
      </c>
      <c r="K111" s="22">
        <f t="shared" si="59"/>
        <v>0</v>
      </c>
      <c r="L111" s="22">
        <f t="shared" si="60"/>
        <v>0</v>
      </c>
      <c r="M111" s="230">
        <f t="shared" si="61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4"/>
        <v/>
      </c>
      <c r="B112" s="75">
        <f t="shared" si="49"/>
        <v>0</v>
      </c>
      <c r="C112" s="75">
        <f t="shared" si="49"/>
        <v>0</v>
      </c>
      <c r="D112" s="24">
        <f t="shared" si="55"/>
        <v>0</v>
      </c>
      <c r="H112" s="24">
        <f t="shared" si="56"/>
        <v>1</v>
      </c>
      <c r="I112" s="22">
        <f t="shared" si="57"/>
        <v>0</v>
      </c>
      <c r="J112" s="24">
        <f t="shared" si="58"/>
        <v>0</v>
      </c>
      <c r="K112" s="22">
        <f t="shared" si="59"/>
        <v>0</v>
      </c>
      <c r="L112" s="22">
        <f t="shared" si="60"/>
        <v>0</v>
      </c>
      <c r="M112" s="230">
        <f t="shared" si="61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4"/>
        <v/>
      </c>
      <c r="B113" s="75">
        <f t="shared" si="49"/>
        <v>0</v>
      </c>
      <c r="C113" s="75">
        <f t="shared" si="49"/>
        <v>0</v>
      </c>
      <c r="D113" s="24">
        <f t="shared" si="55"/>
        <v>0</v>
      </c>
      <c r="H113" s="24">
        <f t="shared" si="56"/>
        <v>1</v>
      </c>
      <c r="I113" s="22">
        <f t="shared" si="57"/>
        <v>0</v>
      </c>
      <c r="J113" s="24">
        <f t="shared" si="58"/>
        <v>0</v>
      </c>
      <c r="K113" s="22">
        <f t="shared" si="59"/>
        <v>0</v>
      </c>
      <c r="L113" s="22">
        <f t="shared" si="60"/>
        <v>0</v>
      </c>
      <c r="M113" s="230">
        <f t="shared" si="61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4"/>
        <v/>
      </c>
      <c r="B114" s="75">
        <f t="shared" si="49"/>
        <v>0</v>
      </c>
      <c r="C114" s="75">
        <f t="shared" si="49"/>
        <v>0</v>
      </c>
      <c r="D114" s="24">
        <f t="shared" si="55"/>
        <v>0</v>
      </c>
      <c r="H114" s="24">
        <f t="shared" si="56"/>
        <v>1</v>
      </c>
      <c r="I114" s="22">
        <f t="shared" si="57"/>
        <v>0</v>
      </c>
      <c r="J114" s="24">
        <f t="shared" si="58"/>
        <v>0</v>
      </c>
      <c r="K114" s="22">
        <f t="shared" si="59"/>
        <v>0</v>
      </c>
      <c r="L114" s="22">
        <f t="shared" si="60"/>
        <v>0</v>
      </c>
      <c r="M114" s="230">
        <f t="shared" si="61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4"/>
        <v/>
      </c>
      <c r="B115" s="75">
        <f t="shared" si="49"/>
        <v>0</v>
      </c>
      <c r="C115" s="75">
        <f t="shared" si="49"/>
        <v>0</v>
      </c>
      <c r="D115" s="24">
        <f t="shared" si="55"/>
        <v>0</v>
      </c>
      <c r="H115" s="24">
        <f t="shared" si="56"/>
        <v>1</v>
      </c>
      <c r="I115" s="22">
        <f t="shared" si="57"/>
        <v>0</v>
      </c>
      <c r="J115" s="24">
        <f t="shared" si="58"/>
        <v>0</v>
      </c>
      <c r="K115" s="22">
        <f t="shared" si="59"/>
        <v>0</v>
      </c>
      <c r="L115" s="22">
        <f t="shared" si="60"/>
        <v>0</v>
      </c>
      <c r="M115" s="230">
        <f t="shared" si="61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4"/>
        <v/>
      </c>
      <c r="B116" s="75">
        <f t="shared" si="49"/>
        <v>0</v>
      </c>
      <c r="C116" s="75">
        <f t="shared" si="49"/>
        <v>0</v>
      </c>
      <c r="D116" s="24">
        <f t="shared" si="55"/>
        <v>0</v>
      </c>
      <c r="H116" s="24">
        <f t="shared" si="56"/>
        <v>1</v>
      </c>
      <c r="I116" s="22">
        <f t="shared" si="57"/>
        <v>0</v>
      </c>
      <c r="J116" s="24">
        <f t="shared" si="58"/>
        <v>0</v>
      </c>
      <c r="K116" s="22">
        <f t="shared" si="59"/>
        <v>0</v>
      </c>
      <c r="L116" s="22">
        <f t="shared" si="60"/>
        <v>0</v>
      </c>
      <c r="M116" s="230">
        <f t="shared" si="61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4"/>
        <v/>
      </c>
      <c r="B117" s="75">
        <f t="shared" si="49"/>
        <v>0</v>
      </c>
      <c r="C117" s="75">
        <f t="shared" si="49"/>
        <v>0</v>
      </c>
      <c r="D117" s="24">
        <f t="shared" si="55"/>
        <v>0</v>
      </c>
      <c r="H117" s="24">
        <f t="shared" si="56"/>
        <v>1</v>
      </c>
      <c r="I117" s="22">
        <f t="shared" si="57"/>
        <v>0</v>
      </c>
      <c r="J117" s="24">
        <f t="shared" si="58"/>
        <v>0</v>
      </c>
      <c r="K117" s="22">
        <f t="shared" si="59"/>
        <v>0</v>
      </c>
      <c r="L117" s="22">
        <f t="shared" si="60"/>
        <v>0</v>
      </c>
      <c r="M117" s="230">
        <f t="shared" si="61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4"/>
        <v/>
      </c>
      <c r="B118" s="75">
        <f t="shared" si="49"/>
        <v>0</v>
      </c>
      <c r="C118" s="75">
        <f t="shared" si="49"/>
        <v>0</v>
      </c>
      <c r="D118" s="24">
        <f t="shared" si="55"/>
        <v>0</v>
      </c>
      <c r="H118" s="24">
        <f t="shared" si="56"/>
        <v>1</v>
      </c>
      <c r="I118" s="22">
        <f t="shared" si="57"/>
        <v>0</v>
      </c>
      <c r="J118" s="24">
        <f t="shared" si="58"/>
        <v>0</v>
      </c>
      <c r="K118" s="22">
        <f t="shared" si="59"/>
        <v>0</v>
      </c>
      <c r="L118" s="22">
        <f t="shared" si="60"/>
        <v>0</v>
      </c>
      <c r="M118" s="230">
        <f t="shared" si="61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4.8327916386825267</v>
      </c>
      <c r="C119" s="22">
        <f>SUM(C91:C118)</f>
        <v>0.24786328251814313</v>
      </c>
      <c r="D119" s="24">
        <f>SUM(D91:D118)</f>
        <v>5.0806549212006695</v>
      </c>
      <c r="E119" s="22"/>
      <c r="F119" s="2"/>
      <c r="G119" s="2"/>
      <c r="H119" s="31"/>
      <c r="I119" s="22">
        <f>SUM(I91:I118)</f>
        <v>5.0806549212006695</v>
      </c>
      <c r="J119" s="24">
        <f>SUM(J91:J118)</f>
        <v>4.8095544584085319</v>
      </c>
      <c r="K119" s="22">
        <f>SUM(K91:K118)</f>
        <v>4.8327916386825267</v>
      </c>
      <c r="L119" s="22">
        <f>SUM(L91:L118)</f>
        <v>4.8327916386825267</v>
      </c>
      <c r="M119" s="57">
        <f t="shared" si="48"/>
        <v>4.8095544584085319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2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2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1.9930551129401601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1.9930551129401601</v>
      </c>
      <c r="J124" s="240">
        <f>IF(SUMPRODUCT($B$124:$B124,$H$124:$H124)&lt;J$119,($B124*$H124),J$119)</f>
        <v>1.9930551129401601</v>
      </c>
      <c r="K124" s="22">
        <f>(B124)</f>
        <v>1.9930551129401601</v>
      </c>
      <c r="L124" s="29">
        <f>IF(SUMPRODUCT($B$124:$B124,$H$124:$H124)&lt;L$119,($B124*$H124),L$119)</f>
        <v>1.9930551129401601</v>
      </c>
      <c r="M124" s="57">
        <f t="shared" si="62"/>
        <v>1.9930551129401601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1.5842640005153088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1.5842640005153088</v>
      </c>
      <c r="J125" s="240">
        <f>IF(SUMPRODUCT($B$124:$B125,$H$124:$H125)&lt;J$119,($B125*$H125),IF(SUMPRODUCT($B$124:$B124,$H$124:$H124)&lt;J$119,J$119-SUMPRODUCT($B$124:$B124,$H$124:$H124),0))</f>
        <v>1.5842640005153088</v>
      </c>
      <c r="K125" s="22">
        <f t="shared" ref="K125:K126" si="63">(B125)</f>
        <v>1.5842640005153088</v>
      </c>
      <c r="L125" s="29">
        <f>IF(SUMPRODUCT($B$124:$B125,$H$124:$H125)&lt;L$119,($B125*$H125),IF(SUMPRODUCT($B$124:$B124,$H$124:$H124)&lt;L$119,L$119-SUMPRODUCT($B$124:$B124,$H$124:$H124),0))</f>
        <v>1.5842640005153088</v>
      </c>
      <c r="M125" s="57">
        <f t="shared" ref="M125:M126" si="64">(J125)</f>
        <v>1.5842640005153088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2.8214109314209641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0.90897289603294151</v>
      </c>
      <c r="K126" s="22">
        <f t="shared" si="63"/>
        <v>2.8214109314209641</v>
      </c>
      <c r="L126" s="29">
        <f>IF(SUMPRODUCT($B$124:$B126,$H$124:$H126)&lt;(L$119-L$128),($B126*$H126),IF(SUMPRODUCT($B$124:$B125,$H$124:$H125)&lt;(L$119-L$128),L$119-L$128-SUMPRODUCT($B$124:$B125,$H$124:$H125),0))</f>
        <v>0.92490824129181437</v>
      </c>
      <c r="M126" s="57">
        <f t="shared" si="64"/>
        <v>0.90897289603294151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0.11389778846566753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0.11389778846566753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2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0.33056428393524284</v>
      </c>
      <c r="C128" s="2"/>
      <c r="D128" s="31"/>
      <c r="E128" s="2"/>
      <c r="F128" s="2"/>
      <c r="G128" s="2"/>
      <c r="H128" s="24"/>
      <c r="I128" s="29">
        <f>(I30)</f>
        <v>3.0875998082605092</v>
      </c>
      <c r="J128" s="231">
        <f>(J30)</f>
        <v>0.32326244892012124</v>
      </c>
      <c r="K128" s="22">
        <f>(B128)</f>
        <v>0.33056428393524284</v>
      </c>
      <c r="L128" s="22">
        <f>IF(L124=L119,0,(L119-L124)/(B119-B124)*K128)</f>
        <v>0.33056428393524284</v>
      </c>
      <c r="M128" s="57">
        <f t="shared" si="62"/>
        <v>0.32326244892012124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2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4.8327916386825267</v>
      </c>
      <c r="C130" s="2"/>
      <c r="D130" s="31"/>
      <c r="E130" s="2"/>
      <c r="F130" s="2"/>
      <c r="G130" s="2"/>
      <c r="H130" s="24"/>
      <c r="I130" s="29">
        <f>(I119)</f>
        <v>5.0806549212006695</v>
      </c>
      <c r="J130" s="231">
        <f>(J119)</f>
        <v>4.8095544584085319</v>
      </c>
      <c r="K130" s="22">
        <f>(B130)</f>
        <v>4.8327916386825267</v>
      </c>
      <c r="L130" s="22">
        <f>(L119)</f>
        <v>4.8327916386825267</v>
      </c>
      <c r="M130" s="57">
        <f t="shared" si="62"/>
        <v>4.8095544584085319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1.5842640005153088</v>
      </c>
      <c r="J131" s="240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0.65935575922349443</v>
      </c>
      <c r="M131" s="240">
        <f>IF(I131&lt;SUM(M126:M127),0,I131-(SUM(M126:M127)))</f>
        <v>0.67529110448236729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1" priority="321" operator="equal">
      <formula>16</formula>
    </cfRule>
    <cfRule type="cellIs" dxfId="270" priority="322" operator="equal">
      <formula>15</formula>
    </cfRule>
    <cfRule type="cellIs" dxfId="269" priority="323" operator="equal">
      <formula>14</formula>
    </cfRule>
    <cfRule type="cellIs" dxfId="268" priority="324" operator="equal">
      <formula>13</formula>
    </cfRule>
    <cfRule type="cellIs" dxfId="267" priority="325" operator="equal">
      <formula>12</formula>
    </cfRule>
    <cfRule type="cellIs" dxfId="266" priority="326" operator="equal">
      <formula>11</formula>
    </cfRule>
    <cfRule type="cellIs" dxfId="265" priority="327" operator="equal">
      <formula>10</formula>
    </cfRule>
    <cfRule type="cellIs" dxfId="264" priority="328" operator="equal">
      <formula>9</formula>
    </cfRule>
    <cfRule type="cellIs" dxfId="263" priority="329" operator="equal">
      <formula>8</formula>
    </cfRule>
    <cfRule type="cellIs" dxfId="262" priority="330" operator="equal">
      <formula>7</formula>
    </cfRule>
    <cfRule type="cellIs" dxfId="261" priority="331" operator="equal">
      <formula>6</formula>
    </cfRule>
    <cfRule type="cellIs" dxfId="260" priority="332" operator="equal">
      <formula>5</formula>
    </cfRule>
    <cfRule type="cellIs" dxfId="259" priority="333" operator="equal">
      <formula>4</formula>
    </cfRule>
    <cfRule type="cellIs" dxfId="258" priority="334" operator="equal">
      <formula>3</formula>
    </cfRule>
    <cfRule type="cellIs" dxfId="257" priority="335" operator="equal">
      <formula>2</formula>
    </cfRule>
    <cfRule type="cellIs" dxfId="256" priority="336" operator="equal">
      <formula>1</formula>
    </cfRule>
  </conditionalFormatting>
  <conditionalFormatting sqref="N29">
    <cfRule type="cellIs" dxfId="255" priority="305" operator="equal">
      <formula>16</formula>
    </cfRule>
    <cfRule type="cellIs" dxfId="254" priority="306" operator="equal">
      <formula>15</formula>
    </cfRule>
    <cfRule type="cellIs" dxfId="253" priority="307" operator="equal">
      <formula>14</formula>
    </cfRule>
    <cfRule type="cellIs" dxfId="252" priority="308" operator="equal">
      <formula>13</formula>
    </cfRule>
    <cfRule type="cellIs" dxfId="251" priority="309" operator="equal">
      <formula>12</formula>
    </cfRule>
    <cfRule type="cellIs" dxfId="250" priority="310" operator="equal">
      <formula>11</formula>
    </cfRule>
    <cfRule type="cellIs" dxfId="249" priority="311" operator="equal">
      <formula>10</formula>
    </cfRule>
    <cfRule type="cellIs" dxfId="248" priority="312" operator="equal">
      <formula>9</formula>
    </cfRule>
    <cfRule type="cellIs" dxfId="247" priority="313" operator="equal">
      <formula>8</formula>
    </cfRule>
    <cfRule type="cellIs" dxfId="246" priority="314" operator="equal">
      <formula>7</formula>
    </cfRule>
    <cfRule type="cellIs" dxfId="245" priority="315" operator="equal">
      <formula>6</formula>
    </cfRule>
    <cfRule type="cellIs" dxfId="244" priority="316" operator="equal">
      <formula>5</formula>
    </cfRule>
    <cfRule type="cellIs" dxfId="243" priority="317" operator="equal">
      <formula>4</formula>
    </cfRule>
    <cfRule type="cellIs" dxfId="242" priority="318" operator="equal">
      <formula>3</formula>
    </cfRule>
    <cfRule type="cellIs" dxfId="241" priority="319" operator="equal">
      <formula>2</formula>
    </cfRule>
    <cfRule type="cellIs" dxfId="240" priority="320" operator="equal">
      <formula>1</formula>
    </cfRule>
  </conditionalFormatting>
  <conditionalFormatting sqref="N116:N118">
    <cfRule type="cellIs" dxfId="239" priority="257" operator="equal">
      <formula>16</formula>
    </cfRule>
    <cfRule type="cellIs" dxfId="238" priority="258" operator="equal">
      <formula>15</formula>
    </cfRule>
    <cfRule type="cellIs" dxfId="237" priority="259" operator="equal">
      <formula>14</formula>
    </cfRule>
    <cfRule type="cellIs" dxfId="236" priority="260" operator="equal">
      <formula>13</formula>
    </cfRule>
    <cfRule type="cellIs" dxfId="235" priority="261" operator="equal">
      <formula>12</formula>
    </cfRule>
    <cfRule type="cellIs" dxfId="234" priority="262" operator="equal">
      <formula>11</formula>
    </cfRule>
    <cfRule type="cellIs" dxfId="233" priority="263" operator="equal">
      <formula>10</formula>
    </cfRule>
    <cfRule type="cellIs" dxfId="232" priority="264" operator="equal">
      <formula>9</formula>
    </cfRule>
    <cfRule type="cellIs" dxfId="231" priority="265" operator="equal">
      <formula>8</formula>
    </cfRule>
    <cfRule type="cellIs" dxfId="230" priority="266" operator="equal">
      <formula>7</formula>
    </cfRule>
    <cfRule type="cellIs" dxfId="229" priority="267" operator="equal">
      <formula>6</formula>
    </cfRule>
    <cfRule type="cellIs" dxfId="228" priority="268" operator="equal">
      <formula>5</formula>
    </cfRule>
    <cfRule type="cellIs" dxfId="227" priority="269" operator="equal">
      <formula>4</formula>
    </cfRule>
    <cfRule type="cellIs" dxfId="226" priority="270" operator="equal">
      <formula>3</formula>
    </cfRule>
    <cfRule type="cellIs" dxfId="225" priority="271" operator="equal">
      <formula>2</formula>
    </cfRule>
    <cfRule type="cellIs" dxfId="224" priority="272" operator="equal">
      <formula>1</formula>
    </cfRule>
  </conditionalFormatting>
  <conditionalFormatting sqref="N27:N28">
    <cfRule type="cellIs" dxfId="223" priority="241" operator="equal">
      <formula>16</formula>
    </cfRule>
    <cfRule type="cellIs" dxfId="222" priority="242" operator="equal">
      <formula>15</formula>
    </cfRule>
    <cfRule type="cellIs" dxfId="221" priority="243" operator="equal">
      <formula>14</formula>
    </cfRule>
    <cfRule type="cellIs" dxfId="220" priority="244" operator="equal">
      <formula>13</formula>
    </cfRule>
    <cfRule type="cellIs" dxfId="219" priority="245" operator="equal">
      <formula>12</formula>
    </cfRule>
    <cfRule type="cellIs" dxfId="218" priority="246" operator="equal">
      <formula>11</formula>
    </cfRule>
    <cfRule type="cellIs" dxfId="217" priority="247" operator="equal">
      <formula>10</formula>
    </cfRule>
    <cfRule type="cellIs" dxfId="216" priority="248" operator="equal">
      <formula>9</formula>
    </cfRule>
    <cfRule type="cellIs" dxfId="215" priority="249" operator="equal">
      <formula>8</formula>
    </cfRule>
    <cfRule type="cellIs" dxfId="214" priority="250" operator="equal">
      <formula>7</formula>
    </cfRule>
    <cfRule type="cellIs" dxfId="213" priority="251" operator="equal">
      <formula>6</formula>
    </cfRule>
    <cfRule type="cellIs" dxfId="212" priority="252" operator="equal">
      <formula>5</formula>
    </cfRule>
    <cfRule type="cellIs" dxfId="211" priority="253" operator="equal">
      <formula>4</formula>
    </cfRule>
    <cfRule type="cellIs" dxfId="210" priority="254" operator="equal">
      <formula>3</formula>
    </cfRule>
    <cfRule type="cellIs" dxfId="209" priority="255" operator="equal">
      <formula>2</formula>
    </cfRule>
    <cfRule type="cellIs" dxfId="208" priority="256" operator="equal">
      <formula>1</formula>
    </cfRule>
  </conditionalFormatting>
  <conditionalFormatting sqref="N6:N26">
    <cfRule type="cellIs" dxfId="207" priority="65" operator="equal">
      <formula>16</formula>
    </cfRule>
    <cfRule type="cellIs" dxfId="206" priority="66" operator="equal">
      <formula>15</formula>
    </cfRule>
    <cfRule type="cellIs" dxfId="205" priority="67" operator="equal">
      <formula>14</formula>
    </cfRule>
    <cfRule type="cellIs" dxfId="204" priority="68" operator="equal">
      <formula>13</formula>
    </cfRule>
    <cfRule type="cellIs" dxfId="203" priority="69" operator="equal">
      <formula>12</formula>
    </cfRule>
    <cfRule type="cellIs" dxfId="202" priority="70" operator="equal">
      <formula>11</formula>
    </cfRule>
    <cfRule type="cellIs" dxfId="201" priority="71" operator="equal">
      <formula>10</formula>
    </cfRule>
    <cfRule type="cellIs" dxfId="200" priority="72" operator="equal">
      <formula>9</formula>
    </cfRule>
    <cfRule type="cellIs" dxfId="199" priority="73" operator="equal">
      <formula>8</formula>
    </cfRule>
    <cfRule type="cellIs" dxfId="198" priority="74" operator="equal">
      <formula>7</formula>
    </cfRule>
    <cfRule type="cellIs" dxfId="197" priority="75" operator="equal">
      <formula>6</formula>
    </cfRule>
    <cfRule type="cellIs" dxfId="196" priority="76" operator="equal">
      <formula>5</formula>
    </cfRule>
    <cfRule type="cellIs" dxfId="195" priority="77" operator="equal">
      <formula>4</formula>
    </cfRule>
    <cfRule type="cellIs" dxfId="194" priority="78" operator="equal">
      <formula>3</formula>
    </cfRule>
    <cfRule type="cellIs" dxfId="193" priority="79" operator="equal">
      <formula>2</formula>
    </cfRule>
    <cfRule type="cellIs" dxfId="192" priority="80" operator="equal">
      <formula>1</formula>
    </cfRule>
  </conditionalFormatting>
  <conditionalFormatting sqref="N113:N115">
    <cfRule type="cellIs" dxfId="191" priority="49" operator="equal">
      <formula>16</formula>
    </cfRule>
    <cfRule type="cellIs" dxfId="190" priority="50" operator="equal">
      <formula>15</formula>
    </cfRule>
    <cfRule type="cellIs" dxfId="189" priority="51" operator="equal">
      <formula>14</formula>
    </cfRule>
    <cfRule type="cellIs" dxfId="188" priority="52" operator="equal">
      <formula>13</formula>
    </cfRule>
    <cfRule type="cellIs" dxfId="187" priority="53" operator="equal">
      <formula>12</formula>
    </cfRule>
    <cfRule type="cellIs" dxfId="186" priority="54" operator="equal">
      <formula>11</formula>
    </cfRule>
    <cfRule type="cellIs" dxfId="185" priority="55" operator="equal">
      <formula>10</formula>
    </cfRule>
    <cfRule type="cellIs" dxfId="184" priority="56" operator="equal">
      <formula>9</formula>
    </cfRule>
    <cfRule type="cellIs" dxfId="183" priority="57" operator="equal">
      <formula>8</formula>
    </cfRule>
    <cfRule type="cellIs" dxfId="182" priority="58" operator="equal">
      <formula>7</formula>
    </cfRule>
    <cfRule type="cellIs" dxfId="181" priority="59" operator="equal">
      <formula>6</formula>
    </cfRule>
    <cfRule type="cellIs" dxfId="180" priority="60" operator="equal">
      <formula>5</formula>
    </cfRule>
    <cfRule type="cellIs" dxfId="179" priority="61" operator="equal">
      <formula>4</formula>
    </cfRule>
    <cfRule type="cellIs" dxfId="178" priority="62" operator="equal">
      <formula>3</formula>
    </cfRule>
    <cfRule type="cellIs" dxfId="177" priority="63" operator="equal">
      <formula>2</formula>
    </cfRule>
    <cfRule type="cellIs" dxfId="176" priority="64" operator="equal">
      <formula>1</formula>
    </cfRule>
  </conditionalFormatting>
  <conditionalFormatting sqref="N112">
    <cfRule type="cellIs" dxfId="175" priority="33" operator="equal">
      <formula>16</formula>
    </cfRule>
    <cfRule type="cellIs" dxfId="174" priority="34" operator="equal">
      <formula>15</formula>
    </cfRule>
    <cfRule type="cellIs" dxfId="173" priority="35" operator="equal">
      <formula>14</formula>
    </cfRule>
    <cfRule type="cellIs" dxfId="172" priority="36" operator="equal">
      <formula>13</formula>
    </cfRule>
    <cfRule type="cellIs" dxfId="171" priority="37" operator="equal">
      <formula>12</formula>
    </cfRule>
    <cfRule type="cellIs" dxfId="170" priority="38" operator="equal">
      <formula>11</formula>
    </cfRule>
    <cfRule type="cellIs" dxfId="169" priority="39" operator="equal">
      <formula>10</formula>
    </cfRule>
    <cfRule type="cellIs" dxfId="168" priority="40" operator="equal">
      <formula>9</formula>
    </cfRule>
    <cfRule type="cellIs" dxfId="167" priority="41" operator="equal">
      <formula>8</formula>
    </cfRule>
    <cfRule type="cellIs" dxfId="166" priority="42" operator="equal">
      <formula>7</formula>
    </cfRule>
    <cfRule type="cellIs" dxfId="165" priority="43" operator="equal">
      <formula>6</formula>
    </cfRule>
    <cfRule type="cellIs" dxfId="164" priority="44" operator="equal">
      <formula>5</formula>
    </cfRule>
    <cfRule type="cellIs" dxfId="163" priority="45" operator="equal">
      <formula>4</formula>
    </cfRule>
    <cfRule type="cellIs" dxfId="162" priority="46" operator="equal">
      <formula>3</formula>
    </cfRule>
    <cfRule type="cellIs" dxfId="161" priority="47" operator="equal">
      <formula>2</formula>
    </cfRule>
    <cfRule type="cellIs" dxfId="160" priority="48" operator="equal">
      <formula>1</formula>
    </cfRule>
  </conditionalFormatting>
  <conditionalFormatting sqref="N91:N104">
    <cfRule type="cellIs" dxfId="159" priority="17" operator="equal">
      <formula>16</formula>
    </cfRule>
    <cfRule type="cellIs" dxfId="158" priority="18" operator="equal">
      <formula>15</formula>
    </cfRule>
    <cfRule type="cellIs" dxfId="157" priority="19" operator="equal">
      <formula>14</formula>
    </cfRule>
    <cfRule type="cellIs" dxfId="156" priority="20" operator="equal">
      <formula>13</formula>
    </cfRule>
    <cfRule type="cellIs" dxfId="155" priority="21" operator="equal">
      <formula>12</formula>
    </cfRule>
    <cfRule type="cellIs" dxfId="154" priority="22" operator="equal">
      <formula>11</formula>
    </cfRule>
    <cfRule type="cellIs" dxfId="153" priority="23" operator="equal">
      <formula>10</formula>
    </cfRule>
    <cfRule type="cellIs" dxfId="152" priority="24" operator="equal">
      <formula>9</formula>
    </cfRule>
    <cfRule type="cellIs" dxfId="151" priority="25" operator="equal">
      <formula>8</formula>
    </cfRule>
    <cfRule type="cellIs" dxfId="150" priority="26" operator="equal">
      <formula>7</formula>
    </cfRule>
    <cfRule type="cellIs" dxfId="149" priority="27" operator="equal">
      <formula>6</formula>
    </cfRule>
    <cfRule type="cellIs" dxfId="148" priority="28" operator="equal">
      <formula>5</formula>
    </cfRule>
    <cfRule type="cellIs" dxfId="147" priority="29" operator="equal">
      <formula>4</formula>
    </cfRule>
    <cfRule type="cellIs" dxfId="146" priority="30" operator="equal">
      <formula>3</formula>
    </cfRule>
    <cfRule type="cellIs" dxfId="145" priority="31" operator="equal">
      <formula>2</formula>
    </cfRule>
    <cfRule type="cellIs" dxfId="144" priority="32" operator="equal">
      <formula>1</formula>
    </cfRule>
  </conditionalFormatting>
  <conditionalFormatting sqref="N105:N111">
    <cfRule type="cellIs" dxfId="143" priority="1" operator="equal">
      <formula>16</formula>
    </cfRule>
    <cfRule type="cellIs" dxfId="142" priority="2" operator="equal">
      <formula>15</formula>
    </cfRule>
    <cfRule type="cellIs" dxfId="141" priority="3" operator="equal">
      <formula>14</formula>
    </cfRule>
    <cfRule type="cellIs" dxfId="140" priority="4" operator="equal">
      <formula>13</formula>
    </cfRule>
    <cfRule type="cellIs" dxfId="139" priority="5" operator="equal">
      <formula>12</formula>
    </cfRule>
    <cfRule type="cellIs" dxfId="138" priority="6" operator="equal">
      <formula>11</formula>
    </cfRule>
    <cfRule type="cellIs" dxfId="137" priority="7" operator="equal">
      <formula>10</formula>
    </cfRule>
    <cfRule type="cellIs" dxfId="136" priority="8" operator="equal">
      <formula>9</formula>
    </cfRule>
    <cfRule type="cellIs" dxfId="135" priority="9" operator="equal">
      <formula>8</formula>
    </cfRule>
    <cfRule type="cellIs" dxfId="134" priority="10" operator="equal">
      <formula>7</formula>
    </cfRule>
    <cfRule type="cellIs" dxfId="133" priority="11" operator="equal">
      <formula>6</formula>
    </cfRule>
    <cfRule type="cellIs" dxfId="132" priority="12" operator="equal">
      <formula>5</formula>
    </cfRule>
    <cfRule type="cellIs" dxfId="131" priority="13" operator="equal">
      <formula>4</formula>
    </cfRule>
    <cfRule type="cellIs" dxfId="130" priority="14" operator="equal">
      <formula>3</formula>
    </cfRule>
    <cfRule type="cellIs" dxfId="129" priority="15" operator="equal">
      <formula>2</formula>
    </cfRule>
    <cfRule type="cellIs" dxfId="128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1" sqref="N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0" t="str">
        <f>Poor!Z2</f>
        <v>Q1</v>
      </c>
      <c r="AA2" s="261"/>
      <c r="AB2" s="260" t="str">
        <f>Poor!AB2</f>
        <v>Q2</v>
      </c>
      <c r="AC2" s="261"/>
      <c r="AD2" s="260" t="str">
        <f>Poor!AD2</f>
        <v>Q3</v>
      </c>
      <c r="AE2" s="261"/>
      <c r="AF2" s="260" t="str">
        <f>Poor!AF2</f>
        <v>Q4</v>
      </c>
      <c r="AG2" s="261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Own meat</v>
      </c>
      <c r="B6" s="101">
        <f>IF([1]Summ!$J1044="",0,[1]Summ!$J1044)</f>
        <v>0.10020555728518059</v>
      </c>
      <c r="C6" s="102">
        <f>IF([1]Summ!$K1044="",0,[1]Summ!$K1044)</f>
        <v>0</v>
      </c>
      <c r="D6" s="24">
        <f t="shared" ref="D6:D29" si="0">(B6+C6)</f>
        <v>0.10020555728518059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0.10020555728518059</v>
      </c>
      <c r="J6" s="24">
        <f t="shared" ref="J6:J13" si="3">IF(I$32&lt;=1+I$131,I6,B6*H6+J$33*(I6-B6*H6))</f>
        <v>0.10020555728518059</v>
      </c>
      <c r="K6" s="22">
        <f t="shared" ref="K6:K31" si="4">B6</f>
        <v>0.10020555728518059</v>
      </c>
      <c r="L6" s="22">
        <f t="shared" ref="L6:L29" si="5">IF(K6="","",K6*H6)</f>
        <v>0.10020555728518059</v>
      </c>
      <c r="M6" s="177">
        <f t="shared" ref="M6:M31" si="6">J6</f>
        <v>0.10020555728518059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0.40082222914072235</v>
      </c>
      <c r="Z6" s="156">
        <f>Poor!Z6</f>
        <v>0.17</v>
      </c>
      <c r="AA6" s="121">
        <f>$M6*Z6*4</f>
        <v>6.81397789539228E-2</v>
      </c>
      <c r="AB6" s="156">
        <f>Poor!AB6</f>
        <v>0.17</v>
      </c>
      <c r="AC6" s="121">
        <f t="shared" ref="AC6:AC29" si="7">$M6*AB6*4</f>
        <v>6.81397789539228E-2</v>
      </c>
      <c r="AD6" s="156">
        <f>Poor!AD6</f>
        <v>0.33</v>
      </c>
      <c r="AE6" s="121">
        <f t="shared" ref="AE6:AE29" si="8">$M6*AD6*4</f>
        <v>0.13227133561643839</v>
      </c>
      <c r="AF6" s="122">
        <f>1-SUM(Z6,AB6,AD6)</f>
        <v>0.32999999999999996</v>
      </c>
      <c r="AG6" s="121">
        <f>$M6*AF6*4</f>
        <v>0.13227133561643836</v>
      </c>
      <c r="AH6" s="123">
        <f>SUM(Z6,AB6,AD6,AF6)</f>
        <v>1</v>
      </c>
      <c r="AI6" s="184">
        <f>SUM(AA6,AC6,AE6,AG6)/4</f>
        <v>0.10020555728518057</v>
      </c>
      <c r="AJ6" s="120">
        <f>(AA6+AC6)/2</f>
        <v>6.81397789539228E-2</v>
      </c>
      <c r="AK6" s="119">
        <f>(AE6+AG6)/2</f>
        <v>0.13227133561643839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Maize: kg produced</v>
      </c>
      <c r="B7" s="101">
        <f>IF([1]Summ!$J1045="",0,[1]Summ!$J1045)</f>
        <v>0.11829143835616435</v>
      </c>
      <c r="C7" s="102">
        <f>IF([1]Summ!$K1045="",0,[1]Summ!$K1045)</f>
        <v>0.11829143835616435</v>
      </c>
      <c r="D7" s="24">
        <f t="shared" si="0"/>
        <v>0.23658287671232869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0.23658287671232869</v>
      </c>
      <c r="J7" s="24">
        <f t="shared" si="3"/>
        <v>0.11234166889383822</v>
      </c>
      <c r="K7" s="22">
        <f t="shared" si="4"/>
        <v>0.11829143835616435</v>
      </c>
      <c r="L7" s="22">
        <f t="shared" si="5"/>
        <v>0.11829143835616435</v>
      </c>
      <c r="M7" s="177">
        <f t="shared" si="6"/>
        <v>0.11234166889383822</v>
      </c>
      <c r="N7" s="232">
        <v>1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2658.0526748892989</v>
      </c>
      <c r="S7" s="225">
        <f>IF($B$81=0,0,(SUMIF($N$6:$N$28,$U7,L$6:L$28)+SUMIF($N$91:$N$118,$U7,L$91:L$118))*$B$83*$H$84*Poor!$B$81/$B$81)</f>
        <v>2658.0526748892989</v>
      </c>
      <c r="T7" s="225">
        <f>IF($B$81=0,0,(SUMIF($N$6:$N$28,$U7,M$6:M$28)+SUMIF($N$91:$N$118,$U7,M$91:M$118))*$B$83*$H$84*Poor!$B$81/$B$81)</f>
        <v>2633.4534602621088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0.44936667557535287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0.44936667557535287</v>
      </c>
      <c r="AH7" s="123">
        <f t="shared" ref="AH7:AH30" si="12">SUM(Z7,AB7,AD7,AF7)</f>
        <v>1</v>
      </c>
      <c r="AI7" s="184">
        <f t="shared" ref="AI7:AI30" si="13">SUM(AA7,AC7,AE7,AG7)/4</f>
        <v>0.11234166889383822</v>
      </c>
      <c r="AJ7" s="120">
        <f t="shared" ref="AJ7:AJ31" si="14">(AA7+AC7)/2</f>
        <v>0</v>
      </c>
      <c r="AK7" s="119">
        <f t="shared" ref="AK7:AK31" si="15">(AE7+AG7)/2</f>
        <v>0.22468333778767643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Beans: kg produced</v>
      </c>
      <c r="B8" s="101">
        <f>IF([1]Summ!$J1046="",0,[1]Summ!$J1046)</f>
        <v>0.18411752801992529</v>
      </c>
      <c r="C8" s="102">
        <f>IF([1]Summ!$K1046="",0,[1]Summ!$K1046)</f>
        <v>-5.5235258405977566E-2</v>
      </c>
      <c r="D8" s="24">
        <f t="shared" si="0"/>
        <v>0.12888226961394772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0.12888226961394772</v>
      </c>
      <c r="J8" s="24">
        <f t="shared" si="3"/>
        <v>0.18689572615729244</v>
      </c>
      <c r="K8" s="22">
        <f t="shared" si="4"/>
        <v>0.18411752801992529</v>
      </c>
      <c r="L8" s="22">
        <f t="shared" si="5"/>
        <v>0.18411752801992529</v>
      </c>
      <c r="M8" s="227">
        <f t="shared" si="6"/>
        <v>0.18689572615729244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3006.5</v>
      </c>
      <c r="S8" s="225">
        <f>IF($B$81=0,0,(SUMIF($N$6:$N$28,$U8,L$6:L$28)+SUMIF($N$91:$N$118,$U8,L$91:L$118))*$B$83*$H$84*Poor!$B$81/$B$81)</f>
        <v>3006.5</v>
      </c>
      <c r="T8" s="225">
        <f>IF($B$81=0,0,(SUMIF($N$6:$N$28,$U8,M$6:M$28)+SUMIF($N$91:$N$118,$U8,M$91:M$118))*$B$83*$H$84*Poor!$B$81/$B$81)</f>
        <v>2981.6781593794026</v>
      </c>
      <c r="U8" s="226">
        <v>2</v>
      </c>
      <c r="V8" s="56"/>
      <c r="W8" s="115"/>
      <c r="X8" s="118">
        <f>Poor!X8</f>
        <v>1</v>
      </c>
      <c r="Y8" s="184">
        <f t="shared" si="9"/>
        <v>0.74758290462916976</v>
      </c>
      <c r="Z8" s="125">
        <f>IF($Y8=0,0,AA8/$Y8)</f>
        <v>1.9617886853864702E-2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1.4665996836898579E-2</v>
      </c>
      <c r="AB8" s="125">
        <f>IF($Y8=0,0,AC8/$Y8)</f>
        <v>1.9617886853864702E-2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1.4665996836898579E-2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0.96076422629227065</v>
      </c>
      <c r="AG8" s="121">
        <f t="shared" si="11"/>
        <v>0.71825091095537263</v>
      </c>
      <c r="AH8" s="123">
        <f t="shared" si="12"/>
        <v>1</v>
      </c>
      <c r="AI8" s="184">
        <f t="shared" si="13"/>
        <v>0.18689572615729244</v>
      </c>
      <c r="AJ8" s="120">
        <f t="shared" si="14"/>
        <v>1.4665996836898579E-2</v>
      </c>
      <c r="AK8" s="119">
        <f t="shared" si="15"/>
        <v>0.35912545547768632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Other root crops: no. local meas( Potatoes)</v>
      </c>
      <c r="B9" s="101">
        <f>IF([1]Summ!$J1047="",0,[1]Summ!$J1047)</f>
        <v>5.8003320880033203E-2</v>
      </c>
      <c r="C9" s="102">
        <f>IF([1]Summ!$K1047="",0,[1]Summ!$K1047)</f>
        <v>3.2586135325861493E-3</v>
      </c>
      <c r="D9" s="24">
        <f t="shared" si="0"/>
        <v>6.1261934412619352E-2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6.1261934412619352E-2</v>
      </c>
      <c r="J9" s="24">
        <f t="shared" si="3"/>
        <v>5.7839420604957267E-2</v>
      </c>
      <c r="K9" s="22">
        <f t="shared" si="4"/>
        <v>5.8003320880033203E-2</v>
      </c>
      <c r="L9" s="22">
        <f t="shared" si="5"/>
        <v>5.8003320880033203E-2</v>
      </c>
      <c r="M9" s="227">
        <f t="shared" si="6"/>
        <v>5.7839420604957267E-2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739.01933701657481</v>
      </c>
      <c r="S9" s="225">
        <f>IF($B$81=0,0,(SUMIF($N$6:$N$28,$U9,L$6:L$28)+SUMIF($N$91:$N$118,$U9,L$91:L$118))*$B$83*$H$84*Poor!$B$81/$B$81)</f>
        <v>739.01933701657481</v>
      </c>
      <c r="T9" s="225">
        <f>IF($B$81=0,0,(SUMIF($N$6:$N$28,$U9,M$6:M$28)+SUMIF($N$91:$N$118,$U9,M$91:M$118))*$B$83*$H$84*Poor!$B$81/$B$81)</f>
        <v>739.01933701657481</v>
      </c>
      <c r="U9" s="226">
        <v>3</v>
      </c>
      <c r="V9" s="56"/>
      <c r="W9" s="115"/>
      <c r="X9" s="118">
        <f>Poor!X9</f>
        <v>1</v>
      </c>
      <c r="Y9" s="184">
        <f t="shared" si="9"/>
        <v>0.23135768241982907</v>
      </c>
      <c r="Z9" s="125">
        <f>IF($Y9=0,0,AA9/$Y9)</f>
        <v>1.9617886853864702E-2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4.5387488364845695E-3</v>
      </c>
      <c r="AB9" s="125">
        <f>IF($Y9=0,0,AC9/$Y9)</f>
        <v>1.9617886853864702E-2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4.5387488364845695E-3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0.96076422629227065</v>
      </c>
      <c r="AG9" s="121">
        <f t="shared" si="11"/>
        <v>0.22228018474685995</v>
      </c>
      <c r="AH9" s="123">
        <f t="shared" si="12"/>
        <v>1</v>
      </c>
      <c r="AI9" s="184">
        <f t="shared" si="13"/>
        <v>5.7839420604957274E-2</v>
      </c>
      <c r="AJ9" s="120">
        <f t="shared" si="14"/>
        <v>4.5387488364845695E-3</v>
      </c>
      <c r="AK9" s="119">
        <f t="shared" si="15"/>
        <v>0.11114009237342998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WILD FOODS -- see worksheet Data 3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7">
        <f t="shared" si="6"/>
        <v>0</v>
      </c>
      <c r="N10" s="232">
        <v>6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IF($B$81=0,0,(SUMIF($N$6:$N$28,$U10,L$6:L$28)+SUMIF($N$91:$N$118,$U10,L$91:L$118))*$B$83*$H$84*Poor!$B$81/$B$81)</f>
        <v>0</v>
      </c>
      <c r="T10" s="225">
        <f>IF($B$81=0,0,(SUMIF($N$6:$N$28,$U10,M$6:M$28)+SUMIF($N$91:$N$118,$U10,M$91:M$118))*$B$83*$H$84*Poor!$B$81/$B$81)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4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Labour: Planting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7">
        <f t="shared" si="6"/>
        <v>0</v>
      </c>
      <c r="N11" s="232">
        <v>7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22250</v>
      </c>
      <c r="S11" s="225">
        <f>IF($B$81=0,0,(SUMIF($N$6:$N$28,$U11,L$6:L$28)+SUMIF($N$91:$N$118,$U11,L$91:L$118))*$B$83*$H$84*Poor!$B$81/$B$81)</f>
        <v>22250</v>
      </c>
      <c r="T11" s="225">
        <f>IF($B$81=0,0,(SUMIF($N$6:$N$28,$U11,M$6:M$28)+SUMIF($N$91:$N$118,$U11,M$91:M$118))*$B$83*$H$84*Poor!$B$81/$B$81)</f>
        <v>22189.642940740185</v>
      </c>
      <c r="U11" s="226">
        <v>5</v>
      </c>
      <c r="V11" s="56"/>
      <c r="W11" s="115"/>
      <c r="X11" s="118">
        <f>Poor!X11</f>
        <v>1</v>
      </c>
      <c r="Y11" s="184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4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Labour: Weeding</v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7">
        <f t="shared" si="6"/>
        <v>0</v>
      </c>
      <c r="N12" s="232">
        <v>7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0</v>
      </c>
      <c r="S12" s="225">
        <f>IF($B$81=0,0,(SUMIF($N$6:$N$28,$U12,L$6:L$28)+SUMIF($N$91:$N$118,$U12,L$91:L$118))*$B$83*$H$84*Poor!$B$81/$B$81)</f>
        <v>0</v>
      </c>
      <c r="T12" s="225">
        <f>IF($B$81=0,0,(SUMIF($N$6:$N$28,$U12,M$6:M$28)+SUMIF($N$91:$N$118,$U12,M$91:M$118))*$B$83*$H$84*Poor!$B$81/$B$81)</f>
        <v>0</v>
      </c>
      <c r="U12" s="226">
        <v>6</v>
      </c>
      <c r="V12" s="56"/>
      <c r="W12" s="117"/>
      <c r="X12" s="118"/>
      <c r="Y12" s="184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8">
        <f t="shared" si="6"/>
        <v>0</v>
      </c>
      <c r="N13" s="232"/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IF($B$81=0,0,(SUMIF($N$6:$N$28,$U13,L$6:L$28)+SUMIF($N$91:$N$118,$U13,L$91:L$118))*$B$83*$H$84*Poor!$B$81/$B$81)</f>
        <v>0</v>
      </c>
      <c r="T13" s="225">
        <f>IF($B$81=0,0,(SUMIF($N$6:$N$28,$U13,M$6:M$28)+SUMIF($N$91:$N$118,$U13,M$91:M$118))*$B$83*$H$84*Poor!$B$81/$B$81)</f>
        <v>0</v>
      </c>
      <c r="U13" s="226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8">
        <f t="shared" si="6"/>
        <v>0</v>
      </c>
      <c r="N14" s="232"/>
      <c r="O14" s="2"/>
      <c r="P14" s="22"/>
      <c r="Q14" s="126" t="s">
        <v>77</v>
      </c>
      <c r="R14" s="225">
        <f>IF($B$81=0,0,(SUMIF($N$6:$N$28,$U14,K$6:K$28)+SUMIF($N$91:$N$118,$U14,K$91:K$118))*$B$83*$H$84*Poor!$B$81/$B$81)</f>
        <v>60000.000000000007</v>
      </c>
      <c r="S14" s="225">
        <f>IF($B$81=0,0,(SUMIF($N$6:$N$28,$U14,L$6:L$28)+SUMIF($N$91:$N$118,$U14,L$91:L$118))*$B$83*$H$84*Poor!$B$81/$B$81)</f>
        <v>60000.000000000007</v>
      </c>
      <c r="T14" s="225">
        <f>IF($B$81=0,0,(SUMIF($N$6:$N$28,$U14,M$6:M$28)+SUMIF($N$91:$N$118,$U14,M$91:M$118))*$B$83*$H$84*Poor!$B$81/$B$81)</f>
        <v>60000.000000000007</v>
      </c>
      <c r="U14" s="226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9">
        <f t="shared" si="6"/>
        <v>0</v>
      </c>
      <c r="N15" s="232"/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IF($B$81=0,0,(SUMIF($N$6:$N$28,$U15,L$6:L$28)+SUMIF($N$91:$N$118,$U15,L$91:L$118))*$B$83*$H$84*Poor!$B$81/$B$81)</f>
        <v>0</v>
      </c>
      <c r="T15" s="225">
        <f>IF($B$81=0,0,(SUMIF($N$6:$N$28,$U15,M$6:M$28)+SUMIF($N$91:$N$118,$U15,M$91:M$118))*$B$83*$H$84*Poor!$B$81/$B$81)</f>
        <v>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7">
        <f t="shared" si="6"/>
        <v>0</v>
      </c>
      <c r="N16" s="232"/>
      <c r="O16" s="2"/>
      <c r="P16" s="22"/>
      <c r="Q16" s="126" t="s">
        <v>78</v>
      </c>
      <c r="R16" s="225">
        <f>IF($B$81=0,0,(SUMIF($N$6:$N$28,$U16,K$6:K$28)+SUMIF($N$91:$N$118,$U16,K$91:K$118))*$B$83*$H$84*Poor!$B$81/$B$81)</f>
        <v>28800</v>
      </c>
      <c r="S16" s="225">
        <f>IF($B$81=0,0,(SUMIF($N$6:$N$28,$U16,L$6:L$28)+SUMIF($N$91:$N$118,$U16,L$91:L$118))*$B$83*$H$84*Poor!$B$81/$B$81)</f>
        <v>28800</v>
      </c>
      <c r="T16" s="225">
        <f>IF($B$81=0,0,(SUMIF($N$6:$N$28,$U16,M$6:M$28)+SUMIF($N$91:$N$118,$U16,M$91:M$118))*$B$83*$H$84*Poor!$B$81/$B$81)</f>
        <v>28510.286115552899</v>
      </c>
      <c r="U16" s="226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8">
        <f t="shared" si="6"/>
        <v>0</v>
      </c>
      <c r="N17" s="232"/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7200</v>
      </c>
      <c r="S17" s="225">
        <f>IF($B$81=0,0,(SUMIF($N$6:$N$28,$U17,L$6:L$28)+SUMIF($N$91:$N$118,$U17,L$91:L$118))*$B$83*$H$84*Poor!$B$81/$B$81)</f>
        <v>7200</v>
      </c>
      <c r="T17" s="225">
        <f>IF($B$81=0,0,(SUMIF($N$6:$N$28,$U17,M$6:M$28)+SUMIF($N$91:$N$118,$U17,M$91:M$118))*$B$83*$H$84*Poor!$B$81/$B$81)</f>
        <v>7200</v>
      </c>
      <c r="U17" s="226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8">
        <f t="shared" ref="M18:M25" si="23">J18</f>
        <v>0</v>
      </c>
      <c r="N18" s="232"/>
      <c r="O18" s="2"/>
      <c r="P18" s="22"/>
      <c r="Q18" s="59" t="s">
        <v>79</v>
      </c>
      <c r="R18" s="225">
        <f>IF($B$81=0,0,(SUMIF($N$6:$N$28,$U18,K$6:K$28)+SUMIF($N$91:$N$118,$U18,K$91:K$118))*$B$83*$H$84*Poor!$B$81/$B$81)</f>
        <v>0</v>
      </c>
      <c r="S18" s="225">
        <f>IF($B$81=0,0,(SUMIF($N$6:$N$28,$U18,L$6:L$28)+SUMIF($N$91:$N$118,$U18,L$91:L$118))*$B$83*$H$84*Poor!$B$81/$B$81)</f>
        <v>0</v>
      </c>
      <c r="T18" s="225">
        <f>IF($B$81=0,0,(SUMIF($N$6:$N$28,$U18,M$6:M$28)+SUMIF($N$91:$N$118,$U18,M$91:M$118))*$B$83*$H$84*Poor!$B$81/$B$81)</f>
        <v>0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8">
        <f t="shared" si="23"/>
        <v>0</v>
      </c>
      <c r="N19" s="232"/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IF($B$81=0,0,(SUMIF($N$6:$N$28,$U19,L$6:L$28)+SUMIF($N$91:$N$118,$U19,L$91:L$118))*$B$83*$H$84*Poor!$B$81/$B$81)</f>
        <v>0</v>
      </c>
      <c r="T19" s="225">
        <f>IF($B$81=0,0,(SUMIF($N$6:$N$28,$U19,M$6:M$28)+SUMIF($N$91:$N$118,$U19,M$91:M$118))*$B$83*$H$84*Poor!$B$81/$B$81)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8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7620</v>
      </c>
      <c r="S20" s="225">
        <f>IF($B$81=0,0,(SUMIF($N$6:$N$28,$U20,L$6:L$28)+SUMIF($N$91:$N$118,$U20,L$91:L$118))*$B$83*$H$84*Poor!$B$81/$B$81)</f>
        <v>7620</v>
      </c>
      <c r="T20" s="225">
        <f>IF($B$81=0,0,(SUMIF($N$6:$N$28,$U20,M$6:M$28)+SUMIF($N$91:$N$118,$U20,M$91:M$118))*$B$83*$H$84*Poor!$B$81/$B$81)</f>
        <v>7620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8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IF($B$81=0,0,(SUMIF($N$6:$N$28,$U21,L$6:L$28)+SUMIF($N$91:$N$118,$U21,L$91:L$118))*$B$83*$H$84*Poor!$B$81/$B$81)</f>
        <v>0</v>
      </c>
      <c r="T21" s="225">
        <f>IF($B$81=0,0,(SUMIF($N$6:$N$28,$U21,M$6:M$28)+SUMIF($N$91:$N$118,$U21,M$91:M$118))*$B$83*$H$84*Poor!$B$81/$B$81)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8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IF($B$81=0,0,(SUMIF($N$6:$N$28,$U22,L$6:L$28)+SUMIF($N$91:$N$118,$U22,L$91:L$118))*$B$83*$H$84*Poor!$B$81/$B$81)</f>
        <v>0</v>
      </c>
      <c r="T22" s="225">
        <f>IF($B$81=0,0,(SUMIF($N$6:$N$28,$U22,M$6:M$28)+SUMIF($N$91:$N$118,$U22,M$91:M$118))*$B$83*$H$84*Poor!$B$81/$B$81)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8">
        <f t="shared" si="23"/>
        <v>0</v>
      </c>
      <c r="N23" s="232"/>
      <c r="O23" s="2"/>
      <c r="P23" s="22"/>
      <c r="Q23" s="171" t="s">
        <v>100</v>
      </c>
      <c r="R23" s="179">
        <f>SUM(R7:R22)</f>
        <v>132273.5720119059</v>
      </c>
      <c r="S23" s="179">
        <f>SUM(S7:S22)</f>
        <v>132273.5720119059</v>
      </c>
      <c r="T23" s="179">
        <f>SUM(T7:T22)</f>
        <v>131874.08001295116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8">
        <f t="shared" si="23"/>
        <v>0</v>
      </c>
      <c r="N24" s="232"/>
      <c r="O24" s="2"/>
      <c r="P24" s="22"/>
      <c r="Q24" s="59" t="s">
        <v>137</v>
      </c>
      <c r="R24" s="41">
        <f>IF($B$81=0,0,($B$124*$H$124)+1-($D$29*$H$29)-($D$28*$H$28))*$I$83*Poor!$B$81/$B$81</f>
        <v>18484.105325375796</v>
      </c>
      <c r="S24" s="41">
        <f>IF($B$81=0,0,($B$124*($H$124)+1-($D$29*$H$29)-($D$28*$H$28))*$I$83*Poor!$B$81/$B$81)</f>
        <v>18484.105325375796</v>
      </c>
      <c r="T24" s="41">
        <f>IF($B$81=0,0,($B$124*($H$124)+1-($D$29*$H$29)-($D$28*$H$28))*$I$83*Poor!$B$81/$B$81)</f>
        <v>18484.105325375796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8">
        <f t="shared" si="23"/>
        <v>0</v>
      </c>
      <c r="N25" s="232"/>
      <c r="O25" s="2"/>
      <c r="P25" s="22"/>
      <c r="Q25" s="142" t="s">
        <v>138</v>
      </c>
      <c r="R25" s="41">
        <f>IF($B$81=0,0,($B$124*$H$124)+($B$125*$H$125*$H$84)+1-($D$29*$H$29)-($D$28*$H$28))*$I$83*Poor!$B$81/$B$81</f>
        <v>30168.105325375789</v>
      </c>
      <c r="S25" s="41">
        <f>IF($B$81=0,0,($B$124*$H$124)+($B$125*$H$125*$H$84)+1-($D$29*$H$29)-($D$28*$H$28))*$I$83*Poor!$B$81/$B$81</f>
        <v>30168.105325375789</v>
      </c>
      <c r="T25" s="41">
        <f>IF($B$81=0,0,($B$124*$H$124)+($B$125*$H$125*$H$84)+1-($D$29*$H$29)-($D$28*$H$28))*$I$83*Poor!$B$81/$B$81</f>
        <v>30168.105325375789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7">
        <f t="shared" si="6"/>
        <v>0</v>
      </c>
      <c r="N26" s="232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50976.1053253758</v>
      </c>
      <c r="S26" s="41">
        <f>IF($B$81=0,0,($B$124*$H$124)+($B$125*$H$125*$H$84)+($B$126*$H$126*$H$84)+1-($D$29*$H$29)-($D$28*$H$28))*$I$83*Poor!$B$81/$B$81</f>
        <v>50976.1053253758</v>
      </c>
      <c r="T26" s="41">
        <f>IF($B$81=0,0,($B$124*$H$124)+($B$125*$H$125*$H$84)+($B$126*$H$126*$H$84)+1-($D$29*$H$29)-($D$28*$H$28))*$I$83*Poor!$B$81/$B$81</f>
        <v>50976.1053253758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0.23487596513075962</v>
      </c>
      <c r="C27" s="102">
        <f>IF([1]Summ!$K1065="",0,[1]Summ!$K1065)</f>
        <v>-0.23487596513075962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0.24668965058584519</v>
      </c>
      <c r="K27" s="22">
        <f t="shared" si="4"/>
        <v>0.23487596513075962</v>
      </c>
      <c r="L27" s="22">
        <f t="shared" si="5"/>
        <v>0.23487596513075962</v>
      </c>
      <c r="M27" s="229">
        <f t="shared" si="6"/>
        <v>0.24668965058584519</v>
      </c>
      <c r="N27" s="232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53476.105325375793</v>
      </c>
      <c r="S27" s="41">
        <f>IF($B$81=0,0,($B$124*$H$124)+($B$125*$H$125*$H$84)+($B$126*$H$126*$H$84)+($B$127*$H$127*$H$84)+1-($D$29*$H$29)-($D$28*$H$28))*$I$83*Poor!$B$81/$B$81</f>
        <v>53476.105325375793</v>
      </c>
      <c r="T27" s="41">
        <f>IF($B$81=0,0,($B$124*$H$124)+($B$125*$H$125*$H$84)+($B$126*$H$126*$H$84)+($B$127*$H$127*$H$84)+1-($D$29*$H$29)-($D$28*$H$28))*$I$83*Poor!$B$81/$B$81</f>
        <v>53476.105325375793</v>
      </c>
      <c r="U27" s="56"/>
      <c r="V27" s="56"/>
      <c r="W27" s="110"/>
      <c r="X27" s="118"/>
      <c r="Y27" s="184">
        <f t="shared" si="9"/>
        <v>0.98675860234338075</v>
      </c>
      <c r="Z27" s="156">
        <f>Poor!Z27</f>
        <v>0.25</v>
      </c>
      <c r="AA27" s="121">
        <f t="shared" si="16"/>
        <v>0.24668965058584519</v>
      </c>
      <c r="AB27" s="156">
        <f>Poor!AB27</f>
        <v>0.25</v>
      </c>
      <c r="AC27" s="121">
        <f t="shared" si="7"/>
        <v>0.24668965058584519</v>
      </c>
      <c r="AD27" s="156">
        <f>Poor!AD27</f>
        <v>0.25</v>
      </c>
      <c r="AE27" s="121">
        <f t="shared" si="8"/>
        <v>0.24668965058584519</v>
      </c>
      <c r="AF27" s="122">
        <f t="shared" si="10"/>
        <v>0.25</v>
      </c>
      <c r="AG27" s="121">
        <f t="shared" si="11"/>
        <v>0.24668965058584519</v>
      </c>
      <c r="AH27" s="123">
        <f t="shared" si="12"/>
        <v>1</v>
      </c>
      <c r="AI27" s="184">
        <f t="shared" si="13"/>
        <v>0.24668965058584519</v>
      </c>
      <c r="AJ27" s="120">
        <f t="shared" si="14"/>
        <v>0.24668965058584519</v>
      </c>
      <c r="AK27" s="119">
        <f t="shared" si="15"/>
        <v>0.24668965058584519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9.0777001867995005E-2</v>
      </c>
      <c r="C28" s="102">
        <f>IF([1]Summ!$K1066="",0,[1]Summ!$K1066)</f>
        <v>-9.0777001867995005E-2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9.5342862602307163E-2</v>
      </c>
      <c r="K28" s="22">
        <f t="shared" si="4"/>
        <v>9.0777001867995005E-2</v>
      </c>
      <c r="L28" s="22">
        <f t="shared" si="5"/>
        <v>9.0777001867995005E-2</v>
      </c>
      <c r="M28" s="227">
        <f t="shared" si="6"/>
        <v>9.5342862602307163E-2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0.38137145040922865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0.19068572520461433</v>
      </c>
      <c r="AF28" s="122">
        <f t="shared" si="10"/>
        <v>0.5</v>
      </c>
      <c r="AG28" s="121">
        <f t="shared" si="11"/>
        <v>0.19068572520461433</v>
      </c>
      <c r="AH28" s="123">
        <f t="shared" si="12"/>
        <v>1</v>
      </c>
      <c r="AI28" s="184">
        <f t="shared" si="13"/>
        <v>9.5342862602307163E-2</v>
      </c>
      <c r="AJ28" s="120">
        <f t="shared" si="14"/>
        <v>0</v>
      </c>
      <c r="AK28" s="119">
        <f t="shared" si="15"/>
        <v>0.19068572520461433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0.65738324557907835</v>
      </c>
      <c r="C29" s="102">
        <f>IF([1]Summ!$K1067="",0,[1]Summ!$K1067)</f>
        <v>-0.17063613064697883</v>
      </c>
      <c r="D29" s="24">
        <f t="shared" si="0"/>
        <v>0.48674711493209954</v>
      </c>
      <c r="E29" s="75">
        <f>Middle!E29</f>
        <v>1</v>
      </c>
      <c r="F29" s="22"/>
      <c r="H29" s="24">
        <f t="shared" si="1"/>
        <v>1</v>
      </c>
      <c r="I29" s="22">
        <f t="shared" si="2"/>
        <v>0.48674711493209954</v>
      </c>
      <c r="J29" s="24">
        <f>IF(I$32&lt;=1+I131,I29,B29*H29+J$33*(I29-B29*H29))</f>
        <v>0.66596582478684885</v>
      </c>
      <c r="K29" s="22">
        <f t="shared" si="4"/>
        <v>0.65738324557907835</v>
      </c>
      <c r="L29" s="22">
        <f t="shared" si="5"/>
        <v>0.65738324557907835</v>
      </c>
      <c r="M29" s="175">
        <f t="shared" si="6"/>
        <v>0.66596582478684885</v>
      </c>
      <c r="N29" s="232"/>
      <c r="P29" s="22"/>
      <c r="V29" s="56"/>
      <c r="W29" s="110"/>
      <c r="X29" s="118"/>
      <c r="Y29" s="184">
        <f t="shared" si="9"/>
        <v>2.6638632991473954</v>
      </c>
      <c r="Z29" s="156">
        <f>Poor!Z29</f>
        <v>0.25</v>
      </c>
      <c r="AA29" s="121">
        <f t="shared" si="16"/>
        <v>0.66596582478684885</v>
      </c>
      <c r="AB29" s="156">
        <f>Poor!AB29</f>
        <v>0.25</v>
      </c>
      <c r="AC29" s="121">
        <f t="shared" si="7"/>
        <v>0.66596582478684885</v>
      </c>
      <c r="AD29" s="156">
        <f>Poor!AD29</f>
        <v>0.25</v>
      </c>
      <c r="AE29" s="121">
        <f t="shared" si="8"/>
        <v>0.66596582478684885</v>
      </c>
      <c r="AF29" s="122">
        <f t="shared" si="10"/>
        <v>0.25</v>
      </c>
      <c r="AG29" s="121">
        <f t="shared" si="11"/>
        <v>0.66596582478684885</v>
      </c>
      <c r="AH29" s="123">
        <f t="shared" si="12"/>
        <v>1</v>
      </c>
      <c r="AI29" s="184">
        <f t="shared" si="13"/>
        <v>0.66596582478684885</v>
      </c>
      <c r="AJ29" s="120">
        <f t="shared" si="14"/>
        <v>0.66596582478684885</v>
      </c>
      <c r="AK29" s="119">
        <f t="shared" si="15"/>
        <v>0.66596582478684885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0.33056428393524284</v>
      </c>
      <c r="C30" s="65"/>
      <c r="D30" s="24">
        <f>(D119-B124)</f>
        <v>16.492284769827052</v>
      </c>
      <c r="E30" s="75">
        <f>Middle!E30</f>
        <v>1</v>
      </c>
      <c r="H30" s="96">
        <f>(E30*F$7/F$9)</f>
        <v>1</v>
      </c>
      <c r="I30" s="29">
        <f>IF(E30&gt;=1,I119-I124,MIN(I119-I124,B30*H30))</f>
        <v>16.492284769827052</v>
      </c>
      <c r="J30" s="234">
        <f>IF(I$32&lt;=$B$32,I30,$B$32-SUM(J6:J29))</f>
        <v>0.30893763013810949</v>
      </c>
      <c r="K30" s="22">
        <f t="shared" si="4"/>
        <v>0.33056428393524284</v>
      </c>
      <c r="L30" s="22">
        <f>IF(L124=L119,0,IF(K30="",0,(L119-L124)/(B119-B124)*K30))</f>
        <v>0.33056428393524284</v>
      </c>
      <c r="M30" s="175">
        <f t="shared" si="6"/>
        <v>0.30893763013810949</v>
      </c>
      <c r="N30" s="166" t="s">
        <v>86</v>
      </c>
      <c r="O30" s="2"/>
      <c r="P30" s="22"/>
      <c r="V30" s="56"/>
      <c r="W30" s="110"/>
      <c r="X30" s="118"/>
      <c r="Y30" s="184">
        <f>M30*4</f>
        <v>1.2357505205524379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</v>
      </c>
      <c r="AC30" s="188">
        <f>IF(AC79*4/$I$83+SUM(AC6:AC29)&lt;1,AC79*4/$I$83,1-SUM(AC6:AC29))</f>
        <v>0</v>
      </c>
      <c r="AD30" s="122">
        <f>IF($Y30=0,0,AE30/($Y$30))</f>
        <v>-0.1906635136098645</v>
      </c>
      <c r="AE30" s="188">
        <f>IF(AE79*4/$I$83+SUM(AE6:AE29)&lt;1,AE79*4/$I$83,1-SUM(AE6:AE29))</f>
        <v>-0.23561253619374689</v>
      </c>
      <c r="AF30" s="122">
        <f>IF($Y30=0,0,AG30/($Y$30))</f>
        <v>-1.3154032957596113</v>
      </c>
      <c r="AG30" s="188">
        <f>IF(AG79*4/$I$83+SUM(AG6:AG29)&lt;1,AG79*4/$I$83,1-SUM(AG6:AG29))</f>
        <v>-1.6255103074713322</v>
      </c>
      <c r="AH30" s="123">
        <f t="shared" si="12"/>
        <v>-1.5060668093694758</v>
      </c>
      <c r="AI30" s="184">
        <f t="shared" si="13"/>
        <v>-0.46528071091626977</v>
      </c>
      <c r="AJ30" s="120">
        <f t="shared" si="14"/>
        <v>0</v>
      </c>
      <c r="AK30" s="119">
        <f t="shared" si="15"/>
        <v>-0.93056142183253954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5">
        <f>($B$32-SUM(J6:J30))</f>
        <v>0</v>
      </c>
      <c r="K31" s="22" t="str">
        <f t="shared" si="4"/>
        <v/>
      </c>
      <c r="L31" s="22">
        <f>(1-SUM(L6:L30))</f>
        <v>-0.77421834105437926</v>
      </c>
      <c r="M31" s="178">
        <f t="shared" si="6"/>
        <v>0</v>
      </c>
      <c r="N31" s="167">
        <f>M31*I83</f>
        <v>0</v>
      </c>
      <c r="P31" s="22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1.7742183410543793</v>
      </c>
      <c r="C32" s="29">
        <f>SUM(C6:C31)</f>
        <v>-0.42997430416296045</v>
      </c>
      <c r="D32" s="24">
        <f>SUM(D6:D30)</f>
        <v>17.505964522783227</v>
      </c>
      <c r="E32" s="2"/>
      <c r="F32" s="2"/>
      <c r="H32" s="17"/>
      <c r="I32" s="22">
        <f>SUM(I6:I30)</f>
        <v>17.505964522783227</v>
      </c>
      <c r="J32" s="17"/>
      <c r="L32" s="22">
        <f>SUM(L6:L30)</f>
        <v>1.7742183410543793</v>
      </c>
      <c r="M32" s="23"/>
      <c r="N32" s="56"/>
      <c r="O32" s="2"/>
      <c r="P32" s="22"/>
      <c r="V32" s="56"/>
      <c r="W32" s="110"/>
      <c r="X32" s="118"/>
      <c r="Y32" s="115">
        <f>SUM(Y6:Y31)</f>
        <v>7.096873364217517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-5.0297549383176245E-2</v>
      </c>
      <c r="K33" s="14"/>
      <c r="L33" s="11"/>
      <c r="M33" s="30"/>
      <c r="N33" s="168" t="s">
        <v>87</v>
      </c>
      <c r="O33" s="2"/>
      <c r="P33" s="2"/>
      <c r="R33" s="180">
        <v>57052</v>
      </c>
      <c r="S33" s="180">
        <v>64618</v>
      </c>
      <c r="T33" s="22">
        <f>S33/R33</f>
        <v>1.1326158592161537</v>
      </c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R34" s="180">
        <v>17060</v>
      </c>
      <c r="S34" s="180">
        <v>19322</v>
      </c>
      <c r="T34" s="22">
        <f t="shared" ref="T34:T37" si="24">S34/R34</f>
        <v>1.132590855803048</v>
      </c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180">
        <v>31038</v>
      </c>
      <c r="S35" s="180">
        <v>35155</v>
      </c>
      <c r="T35" s="22">
        <f t="shared" si="24"/>
        <v>1.1326438559185514</v>
      </c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R36" s="180">
        <v>58782</v>
      </c>
      <c r="S36" s="180">
        <v>66578</v>
      </c>
      <c r="T36" s="22">
        <f t="shared" si="24"/>
        <v>1.1326256336973903</v>
      </c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18000</v>
      </c>
      <c r="C37" s="104">
        <f>IF([1]Summ!$K1072="",0,[1]Summ!$K1072)</f>
        <v>0</v>
      </c>
      <c r="D37" s="38">
        <f t="shared" ref="D37:D64" si="25">B37+C37</f>
        <v>18000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18000</v>
      </c>
      <c r="J37" s="38">
        <f>J91*I$83</f>
        <v>18000</v>
      </c>
      <c r="K37" s="40">
        <f t="shared" ref="K37:K52" si="28">(B37/B$65)</f>
        <v>0.13966859745570373</v>
      </c>
      <c r="L37" s="22">
        <f t="shared" ref="L37:L52" si="29">(K37*H37)</f>
        <v>0.13966859745570373</v>
      </c>
      <c r="M37" s="24">
        <f t="shared" ref="M37:M52" si="30">J37/B$65</f>
        <v>0.13966859745570373</v>
      </c>
      <c r="N37" s="2"/>
      <c r="O37" s="2"/>
      <c r="P37" s="2"/>
      <c r="Q37" s="2"/>
      <c r="R37" s="180">
        <v>69014</v>
      </c>
      <c r="S37" s="180">
        <v>78166</v>
      </c>
      <c r="T37" s="223">
        <f t="shared" si="24"/>
        <v>1.1326107746254384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18000</v>
      </c>
      <c r="AH37" s="123">
        <f>SUM(Z37,AB37,AD37,AF37)</f>
        <v>1</v>
      </c>
      <c r="AI37" s="112">
        <f>SUM(AA37,AC37,AE37,AG37)</f>
        <v>18000</v>
      </c>
      <c r="AJ37" s="148">
        <f>(AA37+AC37)</f>
        <v>0</v>
      </c>
      <c r="AK37" s="147">
        <f>(AE37+AG37)</f>
        <v>18000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2400</v>
      </c>
      <c r="C38" s="104">
        <f>IF([1]Summ!$K1073="",0,[1]Summ!$K1073)</f>
        <v>1200</v>
      </c>
      <c r="D38" s="38">
        <f t="shared" si="25"/>
        <v>3600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3600</v>
      </c>
      <c r="J38" s="38">
        <f t="shared" ref="J38:J64" si="33">J92*I$83</f>
        <v>2339.6429407401884</v>
      </c>
      <c r="K38" s="40">
        <f t="shared" si="28"/>
        <v>1.8622479660760496E-2</v>
      </c>
      <c r="L38" s="22">
        <f t="shared" si="29"/>
        <v>1.8622479660760496E-2</v>
      </c>
      <c r="M38" s="24">
        <f t="shared" si="30"/>
        <v>1.8154147115573345E-2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2339.6429407401884</v>
      </c>
      <c r="AH38" s="123">
        <f t="shared" ref="AH38:AI58" si="35">SUM(Z38,AB38,AD38,AF38)</f>
        <v>1</v>
      </c>
      <c r="AI38" s="112">
        <f t="shared" si="35"/>
        <v>2339.6429407401884</v>
      </c>
      <c r="AJ38" s="148">
        <f t="shared" ref="AJ38:AJ64" si="36">(AA38+AC38)</f>
        <v>0</v>
      </c>
      <c r="AK38" s="147">
        <f t="shared" ref="AK38:AK64" si="37">(AE38+AG38)</f>
        <v>2339.6429407401884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1200</v>
      </c>
      <c r="C39" s="104">
        <f>IF([1]Summ!$K1074="",0,[1]Summ!$K1074)</f>
        <v>0</v>
      </c>
      <c r="D39" s="38">
        <f t="shared" si="25"/>
        <v>1200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1200</v>
      </c>
      <c r="J39" s="38">
        <f t="shared" si="33"/>
        <v>1200</v>
      </c>
      <c r="K39" s="40">
        <f t="shared" si="28"/>
        <v>9.3112398303802479E-3</v>
      </c>
      <c r="L39" s="22">
        <f t="shared" si="29"/>
        <v>9.3112398303802479E-3</v>
      </c>
      <c r="M39" s="24">
        <f t="shared" si="30"/>
        <v>9.3112398303802479E-3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18">
        <f>X8</f>
        <v>1</v>
      </c>
      <c r="Y39" s="110"/>
      <c r="Z39" s="122">
        <f>Z8</f>
        <v>1.9617886853864702E-2</v>
      </c>
      <c r="AA39" s="147">
        <f>$J39*Z39</f>
        <v>23.541464224637643</v>
      </c>
      <c r="AB39" s="122">
        <f>AB8</f>
        <v>1.9617886853864702E-2</v>
      </c>
      <c r="AC39" s="147">
        <f>$J39*AB39</f>
        <v>23.541464224637643</v>
      </c>
      <c r="AD39" s="122">
        <f>AD8</f>
        <v>0</v>
      </c>
      <c r="AE39" s="147">
        <f>$J39*AD39</f>
        <v>0</v>
      </c>
      <c r="AF39" s="122">
        <f t="shared" si="31"/>
        <v>0.96076422629227065</v>
      </c>
      <c r="AG39" s="147">
        <f t="shared" si="34"/>
        <v>1152.9170715507248</v>
      </c>
      <c r="AH39" s="123">
        <f t="shared" si="35"/>
        <v>1</v>
      </c>
      <c r="AI39" s="112">
        <f t="shared" si="35"/>
        <v>1200</v>
      </c>
      <c r="AJ39" s="148">
        <f t="shared" si="36"/>
        <v>47.082928449275286</v>
      </c>
      <c r="AK39" s="147">
        <f t="shared" si="37"/>
        <v>1152.9170715507248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650</v>
      </c>
      <c r="C40" s="104">
        <f>IF([1]Summ!$K1075="",0,[1]Summ!$K1075)</f>
        <v>0</v>
      </c>
      <c r="D40" s="38">
        <f t="shared" si="25"/>
        <v>650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650</v>
      </c>
      <c r="J40" s="38">
        <f t="shared" si="33"/>
        <v>650</v>
      </c>
      <c r="K40" s="40">
        <f t="shared" si="28"/>
        <v>5.043588241455968E-3</v>
      </c>
      <c r="L40" s="22">
        <f t="shared" si="29"/>
        <v>5.043588241455968E-3</v>
      </c>
      <c r="M40" s="24">
        <f t="shared" si="30"/>
        <v>5.043588241455968E-3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18">
        <f>X9</f>
        <v>1</v>
      </c>
      <c r="Y40" s="110"/>
      <c r="Z40" s="122">
        <f>Z9</f>
        <v>1.9617886853864702E-2</v>
      </c>
      <c r="AA40" s="147">
        <f>$J40*Z40</f>
        <v>12.751626455012056</v>
      </c>
      <c r="AB40" s="122">
        <f>AB9</f>
        <v>1.9617886853864702E-2</v>
      </c>
      <c r="AC40" s="147">
        <f>$J40*AB40</f>
        <v>12.751626455012056</v>
      </c>
      <c r="AD40" s="122">
        <f>AD9</f>
        <v>0</v>
      </c>
      <c r="AE40" s="147">
        <f>$J40*AD40</f>
        <v>0</v>
      </c>
      <c r="AF40" s="122">
        <f t="shared" si="31"/>
        <v>0.96076422629227065</v>
      </c>
      <c r="AG40" s="147">
        <f t="shared" si="34"/>
        <v>624.49674708997588</v>
      </c>
      <c r="AH40" s="123">
        <f t="shared" si="35"/>
        <v>1</v>
      </c>
      <c r="AI40" s="112">
        <f t="shared" si="35"/>
        <v>650</v>
      </c>
      <c r="AJ40" s="148">
        <f t="shared" si="36"/>
        <v>25.503252910024113</v>
      </c>
      <c r="AK40" s="147">
        <f t="shared" si="37"/>
        <v>624.49674708997588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886.5</v>
      </c>
      <c r="C41" s="104">
        <f>IF([1]Summ!$K1076="",0,[1]Summ!$K1076)</f>
        <v>-886.5</v>
      </c>
      <c r="D41" s="38">
        <f t="shared" si="25"/>
        <v>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0</v>
      </c>
      <c r="J41" s="38">
        <f t="shared" si="33"/>
        <v>931.0887775281858</v>
      </c>
      <c r="K41" s="40">
        <f t="shared" si="28"/>
        <v>6.8786784246934081E-3</v>
      </c>
      <c r="L41" s="22">
        <f t="shared" si="29"/>
        <v>6.8786784246934081E-3</v>
      </c>
      <c r="M41" s="24">
        <f t="shared" si="30"/>
        <v>7.2246590924504141E-3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931.0887775281858</v>
      </c>
      <c r="AH41" s="123">
        <f t="shared" si="35"/>
        <v>1</v>
      </c>
      <c r="AI41" s="112">
        <f t="shared" si="35"/>
        <v>931.0887775281858</v>
      </c>
      <c r="AJ41" s="148">
        <f t="shared" si="36"/>
        <v>0</v>
      </c>
      <c r="AK41" s="147">
        <f t="shared" si="37"/>
        <v>931.0887775281858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2000</v>
      </c>
      <c r="C42" s="104">
        <f>IF([1]Summ!$K1077="",0,[1]Summ!$K1077)</f>
        <v>1500</v>
      </c>
      <c r="D42" s="38">
        <f t="shared" si="25"/>
        <v>3500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3500</v>
      </c>
      <c r="J42" s="38">
        <f t="shared" si="33"/>
        <v>1924.5536759252354</v>
      </c>
      <c r="K42" s="40">
        <f t="shared" si="28"/>
        <v>1.5518733050633747E-2</v>
      </c>
      <c r="L42" s="22">
        <f t="shared" si="29"/>
        <v>1.5518733050633747E-2</v>
      </c>
      <c r="M42" s="24">
        <f t="shared" si="30"/>
        <v>1.4933317369149809E-2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481.13841898130886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962.27683796261772</v>
      </c>
      <c r="AF42" s="122">
        <f t="shared" si="31"/>
        <v>0.25</v>
      </c>
      <c r="AG42" s="147">
        <f t="shared" si="34"/>
        <v>481.13841898130886</v>
      </c>
      <c r="AH42" s="123">
        <f t="shared" si="35"/>
        <v>1</v>
      </c>
      <c r="AI42" s="112">
        <f t="shared" si="35"/>
        <v>1924.5536759252354</v>
      </c>
      <c r="AJ42" s="148">
        <f t="shared" si="36"/>
        <v>481.13841898130886</v>
      </c>
      <c r="AK42" s="147">
        <f t="shared" si="37"/>
        <v>1443.4152569439266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root crops: no. local meas( Potatoes)</v>
      </c>
      <c r="B43" s="104">
        <f>IF([1]Summ!$J1078="",0,[1]Summ!$J1078)</f>
        <v>120</v>
      </c>
      <c r="C43" s="104">
        <f>IF([1]Summ!$K1078="",0,[1]Summ!$K1078)</f>
        <v>-120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>
        <f t="shared" si="33"/>
        <v>126.03570592598115</v>
      </c>
      <c r="K43" s="40">
        <f t="shared" si="28"/>
        <v>9.3112398303802474E-4</v>
      </c>
      <c r="L43" s="22">
        <f t="shared" si="29"/>
        <v>9.3112398303802474E-4</v>
      </c>
      <c r="M43" s="24">
        <f t="shared" si="30"/>
        <v>9.7795723755673947E-4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31.508926481495287</v>
      </c>
      <c r="AB43" s="156">
        <f>Poor!AB43</f>
        <v>0.25</v>
      </c>
      <c r="AC43" s="147">
        <f t="shared" si="39"/>
        <v>31.508926481495287</v>
      </c>
      <c r="AD43" s="156">
        <f>Poor!AD43</f>
        <v>0.25</v>
      </c>
      <c r="AE43" s="147">
        <f t="shared" si="40"/>
        <v>31.508926481495287</v>
      </c>
      <c r="AF43" s="122">
        <f t="shared" si="31"/>
        <v>0.25</v>
      </c>
      <c r="AG43" s="147">
        <f t="shared" si="34"/>
        <v>31.508926481495287</v>
      </c>
      <c r="AH43" s="123">
        <f t="shared" si="35"/>
        <v>1</v>
      </c>
      <c r="AI43" s="112">
        <f t="shared" si="35"/>
        <v>126.03570592598115</v>
      </c>
      <c r="AJ43" s="148">
        <f t="shared" si="36"/>
        <v>63.017852962990574</v>
      </c>
      <c r="AK43" s="147">
        <f t="shared" si="37"/>
        <v>63.017852962990574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WILD FOODS -- see worksheet Data 3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Agricultural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Formal Employment (conservancies, etc.)</v>
      </c>
      <c r="B46" s="104">
        <f>IF([1]Summ!$J1081="",0,[1]Summ!$J1081)</f>
        <v>60000</v>
      </c>
      <c r="C46" s="104">
        <f>IF([1]Summ!$K1081="",0,[1]Summ!$K1081)</f>
        <v>0</v>
      </c>
      <c r="D46" s="38">
        <f t="shared" si="25"/>
        <v>60000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60000</v>
      </c>
      <c r="J46" s="38">
        <f t="shared" si="33"/>
        <v>60000.000000000007</v>
      </c>
      <c r="K46" s="40">
        <f t="shared" si="28"/>
        <v>0.4655619915190124</v>
      </c>
      <c r="L46" s="22">
        <f t="shared" si="29"/>
        <v>0.4655619915190124</v>
      </c>
      <c r="M46" s="24">
        <f t="shared" si="30"/>
        <v>0.46556199151901245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15000.000000000002</v>
      </c>
      <c r="AB46" s="156">
        <f>Poor!AB46</f>
        <v>0.25</v>
      </c>
      <c r="AC46" s="147">
        <f t="shared" si="39"/>
        <v>15000.000000000002</v>
      </c>
      <c r="AD46" s="156">
        <f>Poor!AD46</f>
        <v>0.25</v>
      </c>
      <c r="AE46" s="147">
        <f t="shared" si="40"/>
        <v>15000.000000000002</v>
      </c>
      <c r="AF46" s="122">
        <f t="shared" si="31"/>
        <v>0.25</v>
      </c>
      <c r="AG46" s="147">
        <f t="shared" si="34"/>
        <v>15000.000000000002</v>
      </c>
      <c r="AH46" s="123">
        <f t="shared" si="35"/>
        <v>1</v>
      </c>
      <c r="AI46" s="112">
        <f t="shared" si="35"/>
        <v>60000.000000000007</v>
      </c>
      <c r="AJ46" s="148">
        <f t="shared" si="36"/>
        <v>30000.000000000004</v>
      </c>
      <c r="AK46" s="147">
        <f t="shared" si="37"/>
        <v>30000.000000000004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Self-employment -- see Data2</v>
      </c>
      <c r="B47" s="104">
        <f>IF([1]Summ!$J1082="",0,[1]Summ!$J1082)</f>
        <v>28800</v>
      </c>
      <c r="C47" s="104">
        <f>IF([1]Summ!$K1082="",0,[1]Summ!$K1082)</f>
        <v>5760</v>
      </c>
      <c r="D47" s="38">
        <f t="shared" si="25"/>
        <v>34560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34560</v>
      </c>
      <c r="J47" s="38">
        <f t="shared" si="33"/>
        <v>28510.286115552903</v>
      </c>
      <c r="K47" s="40">
        <f t="shared" si="28"/>
        <v>0.22346975592912594</v>
      </c>
      <c r="L47" s="22">
        <f t="shared" si="29"/>
        <v>0.22346975592912594</v>
      </c>
      <c r="M47" s="24">
        <f t="shared" si="30"/>
        <v>0.22122175971222763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7127.5715288882257</v>
      </c>
      <c r="AB47" s="156">
        <f>Poor!AB47</f>
        <v>0.25</v>
      </c>
      <c r="AC47" s="147">
        <f t="shared" si="39"/>
        <v>7127.5715288882257</v>
      </c>
      <c r="AD47" s="156">
        <f>Poor!AD47</f>
        <v>0.25</v>
      </c>
      <c r="AE47" s="147">
        <f t="shared" si="40"/>
        <v>7127.5715288882257</v>
      </c>
      <c r="AF47" s="122">
        <f t="shared" si="31"/>
        <v>0.25</v>
      </c>
      <c r="AG47" s="147">
        <f t="shared" si="34"/>
        <v>7127.5715288882257</v>
      </c>
      <c r="AH47" s="123">
        <f t="shared" si="35"/>
        <v>1</v>
      </c>
      <c r="AI47" s="112">
        <f t="shared" si="35"/>
        <v>28510.286115552903</v>
      </c>
      <c r="AJ47" s="148">
        <f t="shared" si="36"/>
        <v>14255.143057776451</v>
      </c>
      <c r="AK47" s="147">
        <f t="shared" si="37"/>
        <v>14255.143057776451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Small business -- see Data2</v>
      </c>
      <c r="B48" s="104">
        <f>IF([1]Summ!$J1083="",0,[1]Summ!$J1083)</f>
        <v>7200</v>
      </c>
      <c r="C48" s="104">
        <f>IF([1]Summ!$K1083="",0,[1]Summ!$K1083)</f>
        <v>0</v>
      </c>
      <c r="D48" s="38">
        <f t="shared" si="25"/>
        <v>7200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7200</v>
      </c>
      <c r="J48" s="38">
        <f t="shared" si="33"/>
        <v>7200</v>
      </c>
      <c r="K48" s="40">
        <f t="shared" si="28"/>
        <v>5.5867438982281484E-2</v>
      </c>
      <c r="L48" s="22">
        <f t="shared" si="29"/>
        <v>5.5867438982281484E-2</v>
      </c>
      <c r="M48" s="24">
        <f t="shared" si="30"/>
        <v>5.5867438982281484E-2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1800</v>
      </c>
      <c r="AB48" s="156">
        <f>Poor!AB48</f>
        <v>0.25</v>
      </c>
      <c r="AC48" s="147">
        <f t="shared" si="39"/>
        <v>1800</v>
      </c>
      <c r="AD48" s="156">
        <f>Poor!AD48</f>
        <v>0.25</v>
      </c>
      <c r="AE48" s="147">
        <f t="shared" si="40"/>
        <v>1800</v>
      </c>
      <c r="AF48" s="122">
        <f t="shared" si="31"/>
        <v>0.25</v>
      </c>
      <c r="AG48" s="147">
        <f t="shared" si="34"/>
        <v>1800</v>
      </c>
      <c r="AH48" s="123">
        <f t="shared" si="35"/>
        <v>1</v>
      </c>
      <c r="AI48" s="112">
        <f t="shared" si="35"/>
        <v>7200</v>
      </c>
      <c r="AJ48" s="148">
        <f t="shared" si="36"/>
        <v>3600</v>
      </c>
      <c r="AK48" s="147">
        <f t="shared" si="37"/>
        <v>3600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Social development -- see Data2</v>
      </c>
      <c r="B49" s="104">
        <f>IF([1]Summ!$J1084="",0,[1]Summ!$J1084)</f>
        <v>7620</v>
      </c>
      <c r="C49" s="104">
        <f>IF([1]Summ!$K1084="",0,[1]Summ!$K1084)</f>
        <v>0</v>
      </c>
      <c r="D49" s="38">
        <f t="shared" si="25"/>
        <v>7620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7620</v>
      </c>
      <c r="J49" s="38">
        <f t="shared" si="33"/>
        <v>7620</v>
      </c>
      <c r="K49" s="40">
        <f t="shared" si="28"/>
        <v>5.9126372922914575E-2</v>
      </c>
      <c r="L49" s="22">
        <f t="shared" si="29"/>
        <v>5.9126372922914575E-2</v>
      </c>
      <c r="M49" s="24">
        <f t="shared" si="30"/>
        <v>5.9126372922914575E-2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1905</v>
      </c>
      <c r="AB49" s="156">
        <f>Poor!AB49</f>
        <v>0.25</v>
      </c>
      <c r="AC49" s="147">
        <f t="shared" si="39"/>
        <v>1905</v>
      </c>
      <c r="AD49" s="156">
        <f>Poor!AD49</f>
        <v>0.25</v>
      </c>
      <c r="AE49" s="147">
        <f t="shared" si="40"/>
        <v>1905</v>
      </c>
      <c r="AF49" s="122">
        <f t="shared" si="31"/>
        <v>0.25</v>
      </c>
      <c r="AG49" s="147">
        <f t="shared" si="34"/>
        <v>1905</v>
      </c>
      <c r="AH49" s="123">
        <f t="shared" si="35"/>
        <v>1</v>
      </c>
      <c r="AI49" s="112">
        <f t="shared" si="35"/>
        <v>7620</v>
      </c>
      <c r="AJ49" s="148">
        <f t="shared" si="36"/>
        <v>3810</v>
      </c>
      <c r="AK49" s="147">
        <f t="shared" si="37"/>
        <v>3810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Public works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128876.5</v>
      </c>
      <c r="C65" s="39">
        <f>SUM(C37:C64)</f>
        <v>7453.5</v>
      </c>
      <c r="D65" s="42">
        <f>SUM(D37:D64)</f>
        <v>136330</v>
      </c>
      <c r="E65" s="32"/>
      <c r="F65" s="32"/>
      <c r="G65" s="32"/>
      <c r="H65" s="31"/>
      <c r="I65" s="39">
        <f>SUM(I37:I64)</f>
        <v>136330</v>
      </c>
      <c r="J65" s="39">
        <f>SUM(J37:J64)</f>
        <v>128501.6072156725</v>
      </c>
      <c r="K65" s="40">
        <f>SUM(K37:K64)</f>
        <v>1</v>
      </c>
      <c r="L65" s="22">
        <f>SUM(L37:L64)</f>
        <v>1</v>
      </c>
      <c r="M65" s="24">
        <f>SUM(M37:M64)</f>
        <v>0.99709106947870652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26381.511965030681</v>
      </c>
      <c r="AB65" s="137"/>
      <c r="AC65" s="153">
        <f>SUM(AC37:AC64)</f>
        <v>25900.37354604937</v>
      </c>
      <c r="AD65" s="137"/>
      <c r="AE65" s="153">
        <f>SUM(AE37:AE64)</f>
        <v>26826.357293332341</v>
      </c>
      <c r="AF65" s="137"/>
      <c r="AG65" s="153">
        <f>SUM(AG37:AG64)</f>
        <v>49393.364411260103</v>
      </c>
      <c r="AH65" s="137"/>
      <c r="AI65" s="153">
        <f>SUM(AI37:AI64)</f>
        <v>128501.6072156725</v>
      </c>
      <c r="AJ65" s="153">
        <f>SUM(AJ37:AJ64)</f>
        <v>52281.88551108005</v>
      </c>
      <c r="AK65" s="153">
        <f>SUM(AK37:AK64)</f>
        <v>76219.721704592448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14698.848128858817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14698.848128858817</v>
      </c>
      <c r="J70" s="51">
        <f>J124*I$83</f>
        <v>14698.848128858817</v>
      </c>
      <c r="K70" s="40">
        <f>B70/B$76</f>
        <v>0.11405375013178366</v>
      </c>
      <c r="L70" s="22">
        <f>(L124*G$37*F$9/F$7)/B$130</f>
        <v>0.11405375013178365</v>
      </c>
      <c r="M70" s="24">
        <f>J70/B$76</f>
        <v>0.11405375013178366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3674.7120322147043</v>
      </c>
      <c r="AB70" s="156">
        <f>Poor!AB70</f>
        <v>0.25</v>
      </c>
      <c r="AC70" s="147">
        <f>$J70*AB70</f>
        <v>3674.7120322147043</v>
      </c>
      <c r="AD70" s="156">
        <f>Poor!AD70</f>
        <v>0.25</v>
      </c>
      <c r="AE70" s="147">
        <f>$J70*AD70</f>
        <v>3674.7120322147043</v>
      </c>
      <c r="AF70" s="156">
        <f>Poor!AF70</f>
        <v>0.25</v>
      </c>
      <c r="AG70" s="147">
        <f>$J70*AF70</f>
        <v>3674.7120322147043</v>
      </c>
      <c r="AH70" s="155">
        <f>SUM(Z70,AB70,AD70,AF70)</f>
        <v>1</v>
      </c>
      <c r="AI70" s="147">
        <f>SUM(AA70,AC70,AE70,AG70)</f>
        <v>14698.848128858817</v>
      </c>
      <c r="AJ70" s="148">
        <f>(AA70+AC70)</f>
        <v>7349.4240644294086</v>
      </c>
      <c r="AK70" s="147">
        <f>(AE70+AG70)</f>
        <v>7349.4240644294086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11684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11684</v>
      </c>
      <c r="J71" s="51">
        <f t="shared" ref="J71:J72" si="49">J125*I$83</f>
        <v>11684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20808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20808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2500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2500</v>
      </c>
      <c r="K73" s="40">
        <f>B73/B$76</f>
        <v>1.9398416313292182E-2</v>
      </c>
      <c r="L73" s="22">
        <f>(L127*G$37*F$9/F$7)/B$130</f>
        <v>1.9398416313292182E-2</v>
      </c>
      <c r="M73" s="24">
        <f>J73/B$76</f>
        <v>1.9398416313292182E-2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225</v>
      </c>
      <c r="AB73" s="156">
        <f>Poor!AB73</f>
        <v>0.09</v>
      </c>
      <c r="AC73" s="147">
        <f>$H$73*$B$73*AB73</f>
        <v>225</v>
      </c>
      <c r="AD73" s="156">
        <f>Poor!AD73</f>
        <v>0.23</v>
      </c>
      <c r="AE73" s="147">
        <f>$H$73*$B$73*AD73</f>
        <v>575</v>
      </c>
      <c r="AF73" s="156">
        <f>Poor!AF73</f>
        <v>0.59</v>
      </c>
      <c r="AG73" s="147">
        <f>$H$73*$B$73*AF73</f>
        <v>1475</v>
      </c>
      <c r="AH73" s="155">
        <f>SUM(Z73,AB73,AD73,AF73)</f>
        <v>1</v>
      </c>
      <c r="AI73" s="147">
        <f>SUM(AA73,AC73,AE73,AG73)</f>
        <v>2500</v>
      </c>
      <c r="AJ73" s="148">
        <f>(AA73+AC73)</f>
        <v>450</v>
      </c>
      <c r="AK73" s="147">
        <f>(AE73+AG73)</f>
        <v>2050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2437.9226519337017</v>
      </c>
      <c r="C74" s="39"/>
      <c r="D74" s="38"/>
      <c r="E74" s="32"/>
      <c r="F74" s="32"/>
      <c r="G74" s="32"/>
      <c r="H74" s="31"/>
      <c r="I74" s="39">
        <f>I128*I$83</f>
        <v>121631.15187114121</v>
      </c>
      <c r="J74" s="51">
        <f>J128*I$83</f>
        <v>2278.4253567332075</v>
      </c>
      <c r="K74" s="40">
        <f>B74/B$76</f>
        <v>1.8916735416726102E-2</v>
      </c>
      <c r="L74" s="22">
        <f>(L128*G$37*F$9/F$7)/B$130</f>
        <v>1.8916735416726106E-2</v>
      </c>
      <c r="M74" s="24">
        <f>J74/B$76</f>
        <v>1.7679137443468804E-2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-434.41258401256232</v>
      </c>
      <c r="AF74" s="156"/>
      <c r="AG74" s="147">
        <f>AG30*$I$83/4</f>
        <v>-2997.0482233891294</v>
      </c>
      <c r="AH74" s="155"/>
      <c r="AI74" s="147">
        <f>SUM(AA74,AC74,AE74,AG74)</f>
        <v>-3431.4608074016915</v>
      </c>
      <c r="AJ74" s="148">
        <f>(AA74+AC74)</f>
        <v>0</v>
      </c>
      <c r="AK74" s="147">
        <f>(AE74+AG74)</f>
        <v>-3431.4608074016915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76747.729219207482</v>
      </c>
      <c r="C75" s="39"/>
      <c r="D75" s="38"/>
      <c r="E75" s="32"/>
      <c r="F75" s="32"/>
      <c r="G75" s="32"/>
      <c r="H75" s="31"/>
      <c r="I75" s="47"/>
      <c r="J75" s="51">
        <f>J129*I$83</f>
        <v>76532.333730080471</v>
      </c>
      <c r="K75" s="40">
        <f>B75/B$76</f>
        <v>0.59551376099760223</v>
      </c>
      <c r="L75" s="22">
        <f>(L129*G$37*F$9/F$7)/B$130</f>
        <v>0.59551376099760223</v>
      </c>
      <c r="M75" s="24">
        <f>J75/B$76</f>
        <v>0.59384242844956581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22706.799932815975</v>
      </c>
      <c r="AB75" s="158"/>
      <c r="AC75" s="149">
        <f>AA75+AC65-SUM(AC70,AC74)</f>
        <v>44932.461446650639</v>
      </c>
      <c r="AD75" s="158"/>
      <c r="AE75" s="149">
        <f>AC75+AE65-SUM(AE70,AE74)</f>
        <v>68518.519291780831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117234.21989421538</v>
      </c>
      <c r="AJ75" s="151">
        <f>AJ76-SUM(AJ70,AJ74)</f>
        <v>44932.461446650639</v>
      </c>
      <c r="AK75" s="149">
        <f>AJ75+AK76-SUM(AK70,AK74)</f>
        <v>117234.21989421536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128876.5</v>
      </c>
      <c r="C76" s="39"/>
      <c r="D76" s="38"/>
      <c r="E76" s="32"/>
      <c r="F76" s="32"/>
      <c r="G76" s="32"/>
      <c r="H76" s="31"/>
      <c r="I76" s="39">
        <f>I130*I$83</f>
        <v>136330.00000000003</v>
      </c>
      <c r="J76" s="51">
        <f>J130*I$83</f>
        <v>128501.6072156725</v>
      </c>
      <c r="K76" s="40">
        <f>SUM(K70:K75)</f>
        <v>0.74788266285940419</v>
      </c>
      <c r="L76" s="22">
        <f>SUM(L70:L75)</f>
        <v>0.74788266285940419</v>
      </c>
      <c r="M76" s="24">
        <f>SUM(M70:M75)</f>
        <v>0.74497373233811048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26381.511965030681</v>
      </c>
      <c r="AB76" s="137"/>
      <c r="AC76" s="153">
        <f>AC65</f>
        <v>25900.37354604937</v>
      </c>
      <c r="AD76" s="137"/>
      <c r="AE76" s="153">
        <f>AE65</f>
        <v>26826.357293332341</v>
      </c>
      <c r="AF76" s="137"/>
      <c r="AG76" s="153">
        <f>AG65</f>
        <v>49393.364411260103</v>
      </c>
      <c r="AH76" s="137"/>
      <c r="AI76" s="153">
        <f>SUM(AA76,AC76,AE76,AG76)</f>
        <v>128501.6072156725</v>
      </c>
      <c r="AJ76" s="154">
        <f>SUM(AA76,AC76)</f>
        <v>52281.88551108005</v>
      </c>
      <c r="AK76" s="154">
        <f>SUM(AE76,AG76)</f>
        <v>76219.721704592448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11684.00000000002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22706.799932815975</v>
      </c>
      <c r="AD78" s="112"/>
      <c r="AE78" s="112">
        <f>AC75</f>
        <v>44932.461446650639</v>
      </c>
      <c r="AF78" s="112"/>
      <c r="AG78" s="112">
        <f>AE75</f>
        <v>68518.519291780831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22706.799932815975</v>
      </c>
      <c r="AB79" s="112"/>
      <c r="AC79" s="112">
        <f>AA79-AA74+AC65-AC70</f>
        <v>44932.461446650639</v>
      </c>
      <c r="AD79" s="112"/>
      <c r="AE79" s="112">
        <f>AC79-AC74+AE65-AE70</f>
        <v>68084.106707768267</v>
      </c>
      <c r="AF79" s="112"/>
      <c r="AG79" s="112">
        <f>AE79-AE74+AG65-AG70</f>
        <v>114237.17167082622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[1]Summ!$J1039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7375.0334516214343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7375.0334516214343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1843.7583629053586</v>
      </c>
      <c r="AB83" s="112"/>
      <c r="AC83" s="165">
        <f>$I$83*AB82/4</f>
        <v>1843.7583629053586</v>
      </c>
      <c r="AD83" s="112"/>
      <c r="AE83" s="165">
        <f>$I$83*AD82/4</f>
        <v>1843.7583629053586</v>
      </c>
      <c r="AF83" s="112"/>
      <c r="AG83" s="165">
        <f>$I$83*AF82/4</f>
        <v>1843.7583629053586</v>
      </c>
      <c r="AH83" s="165">
        <f>SUM(AA83,AC83,AE83,AG83)</f>
        <v>7375.0334516214343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18484.105325375793</v>
      </c>
      <c r="C84" s="46"/>
      <c r="D84" s="238"/>
      <c r="E84" s="64"/>
      <c r="F84" s="64"/>
      <c r="G84" s="64"/>
      <c r="H84" s="239">
        <f>IF(B84=0,0,I84/B84)</f>
        <v>1</v>
      </c>
      <c r="I84" s="237">
        <f>(B70*H70)+((1-(D29*H29))*I83)</f>
        <v>18484.105325375793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2.4406668956928756</v>
      </c>
      <c r="C91" s="75">
        <f>(C37/$B$83)</f>
        <v>0</v>
      </c>
      <c r="D91" s="24">
        <f t="shared" ref="D91" si="51">(B91+C91)</f>
        <v>2.4406668956928756</v>
      </c>
      <c r="H91" s="24">
        <f>(E37*F37/G37*F$7/F$9)</f>
        <v>1</v>
      </c>
      <c r="I91" s="22">
        <f t="shared" ref="I91" si="52">(D91*H91)</f>
        <v>2.4406668956928756</v>
      </c>
      <c r="J91" s="24">
        <f>IF(I$32&lt;=1+I$131,I91,L91+J$33*(I91-L91))</f>
        <v>2.4406668956928756</v>
      </c>
      <c r="K91" s="22">
        <f t="shared" ref="K91" si="53">(B91)</f>
        <v>2.4406668956928756</v>
      </c>
      <c r="L91" s="22">
        <f t="shared" ref="L91" si="54">(K91*H91)</f>
        <v>2.4406668956928756</v>
      </c>
      <c r="M91" s="230">
        <f t="shared" si="50"/>
        <v>2.4406668956928756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0.32542225275905007</v>
      </c>
      <c r="C92" s="75">
        <f t="shared" si="56"/>
        <v>0.16271112637952503</v>
      </c>
      <c r="D92" s="24">
        <f t="shared" ref="D92:D118" si="57">(B92+C92)</f>
        <v>0.48813337913857513</v>
      </c>
      <c r="H92" s="24">
        <f t="shared" ref="H92:H118" si="58">(E38*F38/G38*F$7/F$9)</f>
        <v>1</v>
      </c>
      <c r="I92" s="22">
        <f t="shared" ref="I92:I118" si="59">(D92*H92)</f>
        <v>0.48813337913857513</v>
      </c>
      <c r="J92" s="24">
        <f t="shared" ref="J92:J118" si="60">IF(I$32&lt;=1+I$131,I92,L92+J$33*(I92-L92))</f>
        <v>0.3172382818447837</v>
      </c>
      <c r="K92" s="22">
        <f t="shared" ref="K92:K118" si="61">(B92)</f>
        <v>0.32542225275905007</v>
      </c>
      <c r="L92" s="22">
        <f t="shared" ref="L92:L118" si="62">(K92*H92)</f>
        <v>0.32542225275905007</v>
      </c>
      <c r="M92" s="230">
        <f t="shared" ref="M92:M118" si="63">(J92)</f>
        <v>0.3172382818447837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0.16271112637952503</v>
      </c>
      <c r="C93" s="75">
        <f t="shared" si="64"/>
        <v>0</v>
      </c>
      <c r="D93" s="24">
        <f t="shared" si="57"/>
        <v>0.16271112637952503</v>
      </c>
      <c r="H93" s="24">
        <f t="shared" si="58"/>
        <v>1</v>
      </c>
      <c r="I93" s="22">
        <f t="shared" si="59"/>
        <v>0.16271112637952503</v>
      </c>
      <c r="J93" s="24">
        <f t="shared" si="60"/>
        <v>0.16271112637952503</v>
      </c>
      <c r="K93" s="22">
        <f t="shared" si="61"/>
        <v>0.16271112637952503</v>
      </c>
      <c r="L93" s="22">
        <f t="shared" si="62"/>
        <v>0.16271112637952503</v>
      </c>
      <c r="M93" s="230">
        <f t="shared" si="63"/>
        <v>0.16271112637952503</v>
      </c>
      <c r="N93" s="232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8.8135193455576064E-2</v>
      </c>
      <c r="C94" s="75">
        <f t="shared" si="65"/>
        <v>0</v>
      </c>
      <c r="D94" s="24">
        <f t="shared" si="57"/>
        <v>8.8135193455576064E-2</v>
      </c>
      <c r="H94" s="24">
        <f t="shared" si="58"/>
        <v>1</v>
      </c>
      <c r="I94" s="22">
        <f t="shared" si="59"/>
        <v>8.8135193455576064E-2</v>
      </c>
      <c r="J94" s="24">
        <f t="shared" si="60"/>
        <v>8.8135193455576064E-2</v>
      </c>
      <c r="K94" s="22">
        <f t="shared" si="61"/>
        <v>8.8135193455576064E-2</v>
      </c>
      <c r="L94" s="22">
        <f t="shared" si="62"/>
        <v>8.8135193455576064E-2</v>
      </c>
      <c r="M94" s="230">
        <f t="shared" si="63"/>
        <v>8.8135193455576064E-2</v>
      </c>
      <c r="N94" s="232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0.12020284461287413</v>
      </c>
      <c r="C95" s="75">
        <f t="shared" si="66"/>
        <v>-0.12020284461287413</v>
      </c>
      <c r="D95" s="24">
        <f t="shared" si="57"/>
        <v>0</v>
      </c>
      <c r="H95" s="24">
        <f t="shared" si="58"/>
        <v>1</v>
      </c>
      <c r="I95" s="22">
        <f t="shared" si="59"/>
        <v>0</v>
      </c>
      <c r="J95" s="24">
        <f t="shared" si="60"/>
        <v>0.12624875312578843</v>
      </c>
      <c r="K95" s="22">
        <f t="shared" si="61"/>
        <v>0.12020284461287413</v>
      </c>
      <c r="L95" s="22">
        <f t="shared" si="62"/>
        <v>0.12020284461287413</v>
      </c>
      <c r="M95" s="230">
        <f t="shared" si="63"/>
        <v>0.12624875312578843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0.27118521063254175</v>
      </c>
      <c r="C96" s="75">
        <f t="shared" si="67"/>
        <v>0.20338890797440631</v>
      </c>
      <c r="D96" s="24">
        <f t="shared" si="57"/>
        <v>0.47457411860694809</v>
      </c>
      <c r="H96" s="24">
        <f t="shared" si="58"/>
        <v>1</v>
      </c>
      <c r="I96" s="22">
        <f t="shared" si="59"/>
        <v>0.47457411860694809</v>
      </c>
      <c r="J96" s="24">
        <f t="shared" si="60"/>
        <v>0.26095524698970873</v>
      </c>
      <c r="K96" s="22">
        <f t="shared" si="61"/>
        <v>0.27118521063254175</v>
      </c>
      <c r="L96" s="22">
        <f t="shared" si="62"/>
        <v>0.27118521063254175</v>
      </c>
      <c r="M96" s="230">
        <f t="shared" si="63"/>
        <v>0.26095524698970873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crops: no. local meas( Potatoes)</v>
      </c>
      <c r="B97" s="75">
        <f t="shared" ref="B97:C97" si="68">(B43/$B$83)</f>
        <v>1.6271112637952504E-2</v>
      </c>
      <c r="C97" s="75">
        <f t="shared" si="68"/>
        <v>-1.6271112637952504E-2</v>
      </c>
      <c r="D97" s="24">
        <f t="shared" si="57"/>
        <v>0</v>
      </c>
      <c r="H97" s="24">
        <f t="shared" si="58"/>
        <v>1</v>
      </c>
      <c r="I97" s="22">
        <f t="shared" si="59"/>
        <v>0</v>
      </c>
      <c r="J97" s="24">
        <f t="shared" si="60"/>
        <v>1.7089509729379143E-2</v>
      </c>
      <c r="K97" s="22">
        <f t="shared" si="61"/>
        <v>1.6271112637952504E-2</v>
      </c>
      <c r="L97" s="22">
        <f t="shared" si="62"/>
        <v>1.6271112637952504E-2</v>
      </c>
      <c r="M97" s="230">
        <f t="shared" si="63"/>
        <v>1.7089509729379143E-2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WILD FOODS -- see worksheet Data 3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30">
        <f t="shared" si="63"/>
        <v>0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Agricultural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1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30">
        <f t="shared" si="63"/>
        <v>0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Formal Employment (conservancies, etc.)</v>
      </c>
      <c r="B100" s="75">
        <f t="shared" ref="B100:C100" si="71">(B46/$B$83)</f>
        <v>8.1355563189762528</v>
      </c>
      <c r="C100" s="75">
        <f t="shared" si="71"/>
        <v>0</v>
      </c>
      <c r="D100" s="24">
        <f t="shared" si="57"/>
        <v>8.1355563189762528</v>
      </c>
      <c r="H100" s="24">
        <f t="shared" si="58"/>
        <v>1</v>
      </c>
      <c r="I100" s="22">
        <f t="shared" si="59"/>
        <v>8.1355563189762528</v>
      </c>
      <c r="J100" s="24">
        <f t="shared" si="60"/>
        <v>8.1355563189762528</v>
      </c>
      <c r="K100" s="22">
        <f t="shared" si="61"/>
        <v>8.1355563189762528</v>
      </c>
      <c r="L100" s="22">
        <f t="shared" si="62"/>
        <v>8.1355563189762528</v>
      </c>
      <c r="M100" s="230">
        <f t="shared" si="63"/>
        <v>8.1355563189762528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Self-employment -- see Data2</v>
      </c>
      <c r="B101" s="75">
        <f t="shared" ref="B101:C101" si="72">(B47/$B$83)</f>
        <v>3.905067033108601</v>
      </c>
      <c r="C101" s="75">
        <f t="shared" si="72"/>
        <v>0.78101340662172025</v>
      </c>
      <c r="D101" s="24">
        <f t="shared" si="57"/>
        <v>4.6860804397303211</v>
      </c>
      <c r="H101" s="24">
        <f t="shared" si="58"/>
        <v>1</v>
      </c>
      <c r="I101" s="22">
        <f t="shared" si="59"/>
        <v>4.6860804397303211</v>
      </c>
      <c r="J101" s="24">
        <f t="shared" si="60"/>
        <v>3.8657839727201222</v>
      </c>
      <c r="K101" s="22">
        <f t="shared" si="61"/>
        <v>3.905067033108601</v>
      </c>
      <c r="L101" s="22">
        <f t="shared" si="62"/>
        <v>3.905067033108601</v>
      </c>
      <c r="M101" s="230">
        <f t="shared" si="63"/>
        <v>3.8657839727201222</v>
      </c>
      <c r="N101" s="232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ref="B102:C102" si="73">(B48/$B$83)</f>
        <v>0.97626675827715026</v>
      </c>
      <c r="C102" s="75">
        <f t="shared" si="73"/>
        <v>0</v>
      </c>
      <c r="D102" s="24">
        <f t="shared" si="57"/>
        <v>0.97626675827715026</v>
      </c>
      <c r="H102" s="24">
        <f t="shared" si="58"/>
        <v>1</v>
      </c>
      <c r="I102" s="22">
        <f t="shared" si="59"/>
        <v>0.97626675827715026</v>
      </c>
      <c r="J102" s="24">
        <f t="shared" si="60"/>
        <v>0.97626675827715026</v>
      </c>
      <c r="K102" s="22">
        <f t="shared" si="61"/>
        <v>0.97626675827715026</v>
      </c>
      <c r="L102" s="22">
        <f t="shared" si="62"/>
        <v>0.97626675827715026</v>
      </c>
      <c r="M102" s="230">
        <f t="shared" si="63"/>
        <v>0.97626675827715026</v>
      </c>
      <c r="N102" s="232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ref="B103:C103" si="74">(B49/$B$83)</f>
        <v>1.033215652509984</v>
      </c>
      <c r="C103" s="75">
        <f t="shared" si="74"/>
        <v>0</v>
      </c>
      <c r="D103" s="24">
        <f t="shared" si="57"/>
        <v>1.033215652509984</v>
      </c>
      <c r="H103" s="24">
        <f t="shared" si="58"/>
        <v>1</v>
      </c>
      <c r="I103" s="22">
        <f t="shared" si="59"/>
        <v>1.033215652509984</v>
      </c>
      <c r="J103" s="24">
        <f t="shared" si="60"/>
        <v>1.033215652509984</v>
      </c>
      <c r="K103" s="22">
        <f t="shared" si="61"/>
        <v>1.033215652509984</v>
      </c>
      <c r="L103" s="22">
        <f t="shared" si="62"/>
        <v>1.033215652509984</v>
      </c>
      <c r="M103" s="230">
        <f t="shared" si="63"/>
        <v>1.033215652509984</v>
      </c>
      <c r="N103" s="232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1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30">
        <f t="shared" si="63"/>
        <v>0</v>
      </c>
      <c r="N104" s="232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1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30">
        <f t="shared" si="63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1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30">
        <f t="shared" si="63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30">
        <f t="shared" si="63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30">
        <f t="shared" si="63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1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30">
        <f t="shared" si="63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1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30">
        <f t="shared" si="63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1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30">
        <f t="shared" si="63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30">
        <f t="shared" si="63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1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30">
        <f t="shared" si="63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30">
        <f t="shared" si="63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1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30">
        <f t="shared" si="63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30">
        <f t="shared" si="63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30">
        <f t="shared" si="63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30">
        <f t="shared" si="63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17.474700399042383</v>
      </c>
      <c r="C119" s="22">
        <f>SUM(C91:C118)</f>
        <v>1.0106394837248249</v>
      </c>
      <c r="D119" s="24">
        <f>SUM(D91:D118)</f>
        <v>18.48533988276721</v>
      </c>
      <c r="E119" s="22"/>
      <c r="F119" s="2"/>
      <c r="G119" s="2"/>
      <c r="H119" s="31"/>
      <c r="I119" s="22">
        <f>SUM(I91:I118)</f>
        <v>18.48533988276721</v>
      </c>
      <c r="J119" s="24">
        <f>SUM(J91:J118)</f>
        <v>17.423867709701145</v>
      </c>
      <c r="K119" s="22">
        <f>SUM(K91:K118)</f>
        <v>17.474700399042383</v>
      </c>
      <c r="L119" s="22">
        <f>SUM(L91:L118)</f>
        <v>17.474700399042383</v>
      </c>
      <c r="M119" s="57">
        <f t="shared" si="50"/>
        <v>17.423867709701145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1.9930551129401601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1.9930551129401601</v>
      </c>
      <c r="J124" s="240">
        <f>IF(SUMPRODUCT($B$124:$B124,$H$124:$H124)&lt;J$119,($B124*$H124),J$119)</f>
        <v>1.9930551129401601</v>
      </c>
      <c r="K124" s="22">
        <f>(B124)</f>
        <v>1.9930551129401601</v>
      </c>
      <c r="L124" s="29">
        <f>IF(SUMPRODUCT($B$124:$B124,$H$124:$H124)&lt;L$119,($B124*$H124),L$119)</f>
        <v>1.9930551129401601</v>
      </c>
      <c r="M124" s="57">
        <f t="shared" si="90"/>
        <v>1.9930551129401601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1.5842640005153088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1.5842640005153088</v>
      </c>
      <c r="J125" s="240">
        <f>IF(SUMPRODUCT($B$124:$B125,$H$124:$H125)&lt;J$119,($B125*$H125),IF(SUMPRODUCT($B$124:$B124,$H$124:$H124)&lt;J$119,J$119-SUMPRODUCT($B$124:$B124,$H$124:$H124),0))</f>
        <v>1.5842640005153088</v>
      </c>
      <c r="K125" s="22">
        <f t="shared" ref="K125:K126" si="91">(B125)</f>
        <v>1.5842640005153088</v>
      </c>
      <c r="L125" s="29">
        <f>IF(SUMPRODUCT($B$124:$B125,$H$124:$H125)&lt;L$119,($B125*$H125),IF(SUMPRODUCT($B$124:$B124,$H$124:$H124)&lt;L$119,L$119-SUMPRODUCT($B$124:$B124,$H$124:$H124),0))</f>
        <v>1.5842640005153088</v>
      </c>
      <c r="M125" s="57">
        <f t="shared" ref="M125:M126" si="92">(J125)</f>
        <v>1.5842640005153088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2.8214109314209641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2.8214109314209641</v>
      </c>
      <c r="K126" s="22">
        <f t="shared" si="91"/>
        <v>2.8214109314209641</v>
      </c>
      <c r="L126" s="29">
        <f>IF(SUMPRODUCT($B$124:$B126,$H$124:$H126)&lt;(L$119-L$128),($B126*$H126),IF(SUMPRODUCT($B$124:$B125,$H$124:$H125)&lt;(L$119-L$128),L$119-L$128-SUMPRODUCT($B$124:$B125,$H$124:$H125),0))</f>
        <v>2.8214109314209641</v>
      </c>
      <c r="M126" s="57">
        <f t="shared" si="92"/>
        <v>2.8214109314209641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0.33898151329067716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0.33898151329067716</v>
      </c>
      <c r="K127" s="22">
        <f>(B127)</f>
        <v>0.33898151329067716</v>
      </c>
      <c r="L127" s="29">
        <f>IF(SUMPRODUCT($B$124:$B127,$H$124:$H127)&lt;(L$119-L$128),($B127*$H127),IF(SUMPRODUCT($B$124:$B126,$H$124:$H126)&lt;(L$119-L128),L$119-L$128-SUMPRODUCT($B$124:$B126,$H$124:$H126),0))</f>
        <v>0.33898151329067716</v>
      </c>
      <c r="M127" s="57">
        <f t="shared" si="90"/>
        <v>0.33898151329067716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0.33056428393524284</v>
      </c>
      <c r="C128" s="2"/>
      <c r="D128" s="31"/>
      <c r="E128" s="2"/>
      <c r="F128" s="2"/>
      <c r="G128" s="2"/>
      <c r="H128" s="24"/>
      <c r="I128" s="29">
        <f>(I30)</f>
        <v>16.492284769827052</v>
      </c>
      <c r="J128" s="231">
        <f>(J30)</f>
        <v>0.30893763013810949</v>
      </c>
      <c r="K128" s="22">
        <f>(B128)</f>
        <v>0.33056428393524284</v>
      </c>
      <c r="L128" s="22">
        <f>IF(L124=L119,0,(L119-L124)/(B119-B124)*K128)</f>
        <v>0.33056428393524284</v>
      </c>
      <c r="M128" s="57">
        <f t="shared" si="90"/>
        <v>0.30893763013810949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10.40642455694003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10.377218521395925</v>
      </c>
      <c r="K129" s="29">
        <f>(B129)</f>
        <v>10.40642455694003</v>
      </c>
      <c r="L129" s="60">
        <f>IF(SUM(L124:L128)&gt;L130,0,L130-SUM(L124:L128))</f>
        <v>10.40642455694003</v>
      </c>
      <c r="M129" s="57">
        <f t="shared" si="90"/>
        <v>10.377218521395925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17.474700399042383</v>
      </c>
      <c r="C130" s="2"/>
      <c r="D130" s="31"/>
      <c r="E130" s="2"/>
      <c r="F130" s="2"/>
      <c r="G130" s="2"/>
      <c r="H130" s="24"/>
      <c r="I130" s="29">
        <f>(I119)</f>
        <v>18.48533988276721</v>
      </c>
      <c r="J130" s="231">
        <f>(J119)</f>
        <v>17.423867709701145</v>
      </c>
      <c r="K130" s="22">
        <f>(B130)</f>
        <v>17.474700399042383</v>
      </c>
      <c r="L130" s="22">
        <f>(L119)</f>
        <v>17.474700399042383</v>
      </c>
      <c r="M130" s="57">
        <f t="shared" si="90"/>
        <v>17.423867709701145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1.5842640005153115</v>
      </c>
      <c r="J131" s="240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0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27" priority="177" operator="equal">
      <formula>16</formula>
    </cfRule>
    <cfRule type="cellIs" dxfId="126" priority="178" operator="equal">
      <formula>15</formula>
    </cfRule>
    <cfRule type="cellIs" dxfId="125" priority="179" operator="equal">
      <formula>14</formula>
    </cfRule>
    <cfRule type="cellIs" dxfId="124" priority="180" operator="equal">
      <formula>13</formula>
    </cfRule>
    <cfRule type="cellIs" dxfId="123" priority="181" operator="equal">
      <formula>12</formula>
    </cfRule>
    <cfRule type="cellIs" dxfId="122" priority="182" operator="equal">
      <formula>11</formula>
    </cfRule>
    <cfRule type="cellIs" dxfId="121" priority="183" operator="equal">
      <formula>10</formula>
    </cfRule>
    <cfRule type="cellIs" dxfId="120" priority="184" operator="equal">
      <formula>9</formula>
    </cfRule>
    <cfRule type="cellIs" dxfId="119" priority="185" operator="equal">
      <formula>8</formula>
    </cfRule>
    <cfRule type="cellIs" dxfId="118" priority="186" operator="equal">
      <formula>7</formula>
    </cfRule>
    <cfRule type="cellIs" dxfId="117" priority="187" operator="equal">
      <formula>6</formula>
    </cfRule>
    <cfRule type="cellIs" dxfId="116" priority="188" operator="equal">
      <formula>5</formula>
    </cfRule>
    <cfRule type="cellIs" dxfId="115" priority="189" operator="equal">
      <formula>4</formula>
    </cfRule>
    <cfRule type="cellIs" dxfId="114" priority="190" operator="equal">
      <formula>3</formula>
    </cfRule>
    <cfRule type="cellIs" dxfId="113" priority="191" operator="equal">
      <formula>2</formula>
    </cfRule>
    <cfRule type="cellIs" dxfId="112" priority="192" operator="equal">
      <formula>1</formula>
    </cfRule>
  </conditionalFormatting>
  <conditionalFormatting sqref="N29">
    <cfRule type="cellIs" dxfId="111" priority="161" operator="equal">
      <formula>16</formula>
    </cfRule>
    <cfRule type="cellIs" dxfId="110" priority="162" operator="equal">
      <formula>15</formula>
    </cfRule>
    <cfRule type="cellIs" dxfId="109" priority="163" operator="equal">
      <formula>14</formula>
    </cfRule>
    <cfRule type="cellIs" dxfId="108" priority="164" operator="equal">
      <formula>13</formula>
    </cfRule>
    <cfRule type="cellIs" dxfId="107" priority="165" operator="equal">
      <formula>12</formula>
    </cfRule>
    <cfRule type="cellIs" dxfId="106" priority="166" operator="equal">
      <formula>11</formula>
    </cfRule>
    <cfRule type="cellIs" dxfId="105" priority="167" operator="equal">
      <formula>10</formula>
    </cfRule>
    <cfRule type="cellIs" dxfId="104" priority="168" operator="equal">
      <formula>9</formula>
    </cfRule>
    <cfRule type="cellIs" dxfId="103" priority="169" operator="equal">
      <formula>8</formula>
    </cfRule>
    <cfRule type="cellIs" dxfId="102" priority="170" operator="equal">
      <formula>7</formula>
    </cfRule>
    <cfRule type="cellIs" dxfId="101" priority="171" operator="equal">
      <formula>6</formula>
    </cfRule>
    <cfRule type="cellIs" dxfId="100" priority="172" operator="equal">
      <formula>5</formula>
    </cfRule>
    <cfRule type="cellIs" dxfId="99" priority="173" operator="equal">
      <formula>4</formula>
    </cfRule>
    <cfRule type="cellIs" dxfId="98" priority="174" operator="equal">
      <formula>3</formula>
    </cfRule>
    <cfRule type="cellIs" dxfId="97" priority="175" operator="equal">
      <formula>2</formula>
    </cfRule>
    <cfRule type="cellIs" dxfId="96" priority="176" operator="equal">
      <formula>1</formula>
    </cfRule>
  </conditionalFormatting>
  <conditionalFormatting sqref="N113:N118">
    <cfRule type="cellIs" dxfId="95" priority="113" operator="equal">
      <formula>16</formula>
    </cfRule>
    <cfRule type="cellIs" dxfId="94" priority="114" operator="equal">
      <formula>15</formula>
    </cfRule>
    <cfRule type="cellIs" dxfId="93" priority="115" operator="equal">
      <formula>14</formula>
    </cfRule>
    <cfRule type="cellIs" dxfId="92" priority="116" operator="equal">
      <formula>13</formula>
    </cfRule>
    <cfRule type="cellIs" dxfId="91" priority="117" operator="equal">
      <formula>12</formula>
    </cfRule>
    <cfRule type="cellIs" dxfId="90" priority="118" operator="equal">
      <formula>11</formula>
    </cfRule>
    <cfRule type="cellIs" dxfId="89" priority="119" operator="equal">
      <formula>10</formula>
    </cfRule>
    <cfRule type="cellIs" dxfId="88" priority="120" operator="equal">
      <formula>9</formula>
    </cfRule>
    <cfRule type="cellIs" dxfId="87" priority="121" operator="equal">
      <formula>8</formula>
    </cfRule>
    <cfRule type="cellIs" dxfId="86" priority="122" operator="equal">
      <formula>7</formula>
    </cfRule>
    <cfRule type="cellIs" dxfId="85" priority="123" operator="equal">
      <formula>6</formula>
    </cfRule>
    <cfRule type="cellIs" dxfId="84" priority="124" operator="equal">
      <formula>5</formula>
    </cfRule>
    <cfRule type="cellIs" dxfId="83" priority="125" operator="equal">
      <formula>4</formula>
    </cfRule>
    <cfRule type="cellIs" dxfId="82" priority="126" operator="equal">
      <formula>3</formula>
    </cfRule>
    <cfRule type="cellIs" dxfId="81" priority="127" operator="equal">
      <formula>2</formula>
    </cfRule>
    <cfRule type="cellIs" dxfId="80" priority="128" operator="equal">
      <formula>1</formula>
    </cfRule>
  </conditionalFormatting>
  <conditionalFormatting sqref="N27:N28">
    <cfRule type="cellIs" dxfId="79" priority="97" operator="equal">
      <formula>16</formula>
    </cfRule>
    <cfRule type="cellIs" dxfId="78" priority="98" operator="equal">
      <formula>15</formula>
    </cfRule>
    <cfRule type="cellIs" dxfId="77" priority="99" operator="equal">
      <formula>14</formula>
    </cfRule>
    <cfRule type="cellIs" dxfId="76" priority="100" operator="equal">
      <formula>13</formula>
    </cfRule>
    <cfRule type="cellIs" dxfId="75" priority="101" operator="equal">
      <formula>12</formula>
    </cfRule>
    <cfRule type="cellIs" dxfId="74" priority="102" operator="equal">
      <formula>11</formula>
    </cfRule>
    <cfRule type="cellIs" dxfId="73" priority="103" operator="equal">
      <formula>10</formula>
    </cfRule>
    <cfRule type="cellIs" dxfId="72" priority="104" operator="equal">
      <formula>9</formula>
    </cfRule>
    <cfRule type="cellIs" dxfId="71" priority="105" operator="equal">
      <formula>8</formula>
    </cfRule>
    <cfRule type="cellIs" dxfId="70" priority="106" operator="equal">
      <formula>7</formula>
    </cfRule>
    <cfRule type="cellIs" dxfId="69" priority="107" operator="equal">
      <formula>6</formula>
    </cfRule>
    <cfRule type="cellIs" dxfId="68" priority="108" operator="equal">
      <formula>5</formula>
    </cfRule>
    <cfRule type="cellIs" dxfId="67" priority="109" operator="equal">
      <formula>4</formula>
    </cfRule>
    <cfRule type="cellIs" dxfId="66" priority="110" operator="equal">
      <formula>3</formula>
    </cfRule>
    <cfRule type="cellIs" dxfId="65" priority="111" operator="equal">
      <formula>2</formula>
    </cfRule>
    <cfRule type="cellIs" dxfId="64" priority="112" operator="equal">
      <formula>1</formula>
    </cfRule>
  </conditionalFormatting>
  <conditionalFormatting sqref="N112">
    <cfRule type="cellIs" dxfId="63" priority="65" operator="equal">
      <formula>16</formula>
    </cfRule>
    <cfRule type="cellIs" dxfId="62" priority="66" operator="equal">
      <formula>15</formula>
    </cfRule>
    <cfRule type="cellIs" dxfId="61" priority="67" operator="equal">
      <formula>14</formula>
    </cfRule>
    <cfRule type="cellIs" dxfId="60" priority="68" operator="equal">
      <formula>13</formula>
    </cfRule>
    <cfRule type="cellIs" dxfId="59" priority="69" operator="equal">
      <formula>12</formula>
    </cfRule>
    <cfRule type="cellIs" dxfId="58" priority="70" operator="equal">
      <formula>11</formula>
    </cfRule>
    <cfRule type="cellIs" dxfId="57" priority="71" operator="equal">
      <formula>10</formula>
    </cfRule>
    <cfRule type="cellIs" dxfId="56" priority="72" operator="equal">
      <formula>9</formula>
    </cfRule>
    <cfRule type="cellIs" dxfId="55" priority="73" operator="equal">
      <formula>8</formula>
    </cfRule>
    <cfRule type="cellIs" dxfId="54" priority="74" operator="equal">
      <formula>7</formula>
    </cfRule>
    <cfRule type="cellIs" dxfId="53" priority="75" operator="equal">
      <formula>6</formula>
    </cfRule>
    <cfRule type="cellIs" dxfId="52" priority="76" operator="equal">
      <formula>5</formula>
    </cfRule>
    <cfRule type="cellIs" dxfId="51" priority="77" operator="equal">
      <formula>4</formula>
    </cfRule>
    <cfRule type="cellIs" dxfId="50" priority="78" operator="equal">
      <formula>3</formula>
    </cfRule>
    <cfRule type="cellIs" dxfId="49" priority="79" operator="equal">
      <formula>2</formula>
    </cfRule>
    <cfRule type="cellIs" dxfId="48" priority="80" operator="equal">
      <formula>1</formula>
    </cfRule>
  </conditionalFormatting>
  <conditionalFormatting sqref="N91:N104">
    <cfRule type="cellIs" dxfId="47" priority="49" operator="equal">
      <formula>16</formula>
    </cfRule>
    <cfRule type="cellIs" dxfId="46" priority="50" operator="equal">
      <formula>15</formula>
    </cfRule>
    <cfRule type="cellIs" dxfId="45" priority="51" operator="equal">
      <formula>14</formula>
    </cfRule>
    <cfRule type="cellIs" dxfId="44" priority="52" operator="equal">
      <formula>13</formula>
    </cfRule>
    <cfRule type="cellIs" dxfId="43" priority="53" operator="equal">
      <formula>12</formula>
    </cfRule>
    <cfRule type="cellIs" dxfId="42" priority="54" operator="equal">
      <formula>11</formula>
    </cfRule>
    <cfRule type="cellIs" dxfId="41" priority="55" operator="equal">
      <formula>10</formula>
    </cfRule>
    <cfRule type="cellIs" dxfId="40" priority="56" operator="equal">
      <formula>9</formula>
    </cfRule>
    <cfRule type="cellIs" dxfId="39" priority="57" operator="equal">
      <formula>8</formula>
    </cfRule>
    <cfRule type="cellIs" dxfId="38" priority="58" operator="equal">
      <formula>7</formula>
    </cfRule>
    <cfRule type="cellIs" dxfId="37" priority="59" operator="equal">
      <formula>6</formula>
    </cfRule>
    <cfRule type="cellIs" dxfId="36" priority="60" operator="equal">
      <formula>5</formula>
    </cfRule>
    <cfRule type="cellIs" dxfId="35" priority="61" operator="equal">
      <formula>4</formula>
    </cfRule>
    <cfRule type="cellIs" dxfId="34" priority="62" operator="equal">
      <formula>3</formula>
    </cfRule>
    <cfRule type="cellIs" dxfId="33" priority="63" operator="equal">
      <formula>2</formula>
    </cfRule>
    <cfRule type="cellIs" dxfId="32" priority="64" operator="equal">
      <formula>1</formula>
    </cfRule>
  </conditionalFormatting>
  <conditionalFormatting sqref="N105:N111">
    <cfRule type="cellIs" dxfId="31" priority="33" operator="equal">
      <formula>16</formula>
    </cfRule>
    <cfRule type="cellIs" dxfId="30" priority="34" operator="equal">
      <formula>15</formula>
    </cfRule>
    <cfRule type="cellIs" dxfId="29" priority="35" operator="equal">
      <formula>14</formula>
    </cfRule>
    <cfRule type="cellIs" dxfId="28" priority="36" operator="equal">
      <formula>13</formula>
    </cfRule>
    <cfRule type="cellIs" dxfId="27" priority="37" operator="equal">
      <formula>12</formula>
    </cfRule>
    <cfRule type="cellIs" dxfId="26" priority="38" operator="equal">
      <formula>11</formula>
    </cfRule>
    <cfRule type="cellIs" dxfId="25" priority="39" operator="equal">
      <formula>10</formula>
    </cfRule>
    <cfRule type="cellIs" dxfId="24" priority="40" operator="equal">
      <formula>9</formula>
    </cfRule>
    <cfRule type="cellIs" dxfId="23" priority="41" operator="equal">
      <formula>8</formula>
    </cfRule>
    <cfRule type="cellIs" dxfId="22" priority="42" operator="equal">
      <formula>7</formula>
    </cfRule>
    <cfRule type="cellIs" dxfId="21" priority="43" operator="equal">
      <formula>6</formula>
    </cfRule>
    <cfRule type="cellIs" dxfId="20" priority="44" operator="equal">
      <formula>5</formula>
    </cfRule>
    <cfRule type="cellIs" dxfId="19" priority="45" operator="equal">
      <formula>4</formula>
    </cfRule>
    <cfRule type="cellIs" dxfId="18" priority="46" operator="equal">
      <formula>3</formula>
    </cfRule>
    <cfRule type="cellIs" dxfId="17" priority="47" operator="equal">
      <formula>2</formula>
    </cfRule>
    <cfRule type="cellIs" dxfId="16" priority="48" operator="equal">
      <formula>1</formula>
    </cfRule>
  </conditionalFormatting>
  <conditionalFormatting sqref="N6:N26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54"/>
      <c r="B2" s="254"/>
      <c r="C2" s="254"/>
      <c r="D2" s="254"/>
      <c r="E2" s="254"/>
      <c r="F2" s="255"/>
      <c r="G2" s="252"/>
      <c r="H2" s="252"/>
      <c r="I2" s="252"/>
      <c r="J2" s="252"/>
      <c r="K2" s="266" t="str">
        <f>Poor!A1</f>
        <v>ZAMMO: 59210</v>
      </c>
      <c r="L2" s="266"/>
      <c r="M2" s="266"/>
      <c r="N2" s="266"/>
      <c r="O2" s="266"/>
      <c r="P2" s="266"/>
      <c r="Q2" s="266"/>
      <c r="R2" s="254"/>
      <c r="S2" s="254"/>
      <c r="T2" s="254"/>
      <c r="U2" s="254"/>
      <c r="V2" s="254"/>
    </row>
    <row r="3" spans="1:22" s="92" customFormat="1" ht="17">
      <c r="A3" s="90"/>
      <c r="B3" s="267" t="str">
        <f>V.Poor!A3</f>
        <v>Sources of Food : Very Poor HHs</v>
      </c>
      <c r="C3" s="268"/>
      <c r="D3" s="268"/>
      <c r="E3" s="268"/>
      <c r="F3" s="251"/>
      <c r="G3" s="265" t="str">
        <f>Poor!A3</f>
        <v>Sources of Food : Poor HHs</v>
      </c>
      <c r="H3" s="265"/>
      <c r="I3" s="265"/>
      <c r="J3" s="265"/>
      <c r="K3" s="252"/>
      <c r="L3" s="265" t="str">
        <f>Middle!A3</f>
        <v>Sources of Food : Middle HHs</v>
      </c>
      <c r="M3" s="265"/>
      <c r="N3" s="265"/>
      <c r="O3" s="265"/>
      <c r="P3" s="265"/>
      <c r="Q3" s="253"/>
      <c r="R3" s="265" t="str">
        <f>Rich!A3</f>
        <v>Sources of Food : Better-off HHs</v>
      </c>
      <c r="S3" s="265"/>
      <c r="T3" s="265"/>
      <c r="U3" s="265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69" workbookViewId="0">
      <selection activeCell="T102" sqref="T102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0" t="str">
        <f>Poor!A1</f>
        <v>ZAMMO: 59210</v>
      </c>
      <c r="L2" s="270"/>
      <c r="M2" s="270"/>
      <c r="N2" s="270"/>
      <c r="O2" s="270"/>
      <c r="P2" s="270"/>
      <c r="Q2" s="270"/>
      <c r="R2" s="87"/>
      <c r="S2" s="87"/>
      <c r="T2" s="87"/>
      <c r="U2" s="87"/>
      <c r="V2" s="87"/>
    </row>
    <row r="3" spans="1:22" s="92" customFormat="1" ht="17">
      <c r="A3" s="90"/>
      <c r="B3" s="89"/>
      <c r="C3" s="271" t="str">
        <f>V.Poor!A34</f>
        <v>Income : Very Poor HHs</v>
      </c>
      <c r="D3" s="271"/>
      <c r="E3" s="271"/>
      <c r="F3" s="90"/>
      <c r="G3" s="269" t="str">
        <f>Poor!A34</f>
        <v>Income : Poor HHs</v>
      </c>
      <c r="H3" s="269"/>
      <c r="I3" s="269"/>
      <c r="J3" s="269"/>
      <c r="K3" s="89"/>
      <c r="L3" s="269" t="str">
        <f>Middle!A34</f>
        <v>Income : Middle HHs</v>
      </c>
      <c r="M3" s="269"/>
      <c r="N3" s="269"/>
      <c r="O3" s="269"/>
      <c r="P3" s="269"/>
      <c r="Q3" s="91"/>
      <c r="R3" s="269" t="str">
        <f>Rich!A34</f>
        <v>Income : Better-off HHs</v>
      </c>
      <c r="S3" s="269"/>
      <c r="T3" s="269"/>
      <c r="U3" s="26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0</v>
      </c>
      <c r="C72" s="109">
        <f>Poor!R7</f>
        <v>808.46557108977606</v>
      </c>
      <c r="D72" s="109">
        <f>Middle!R7</f>
        <v>1449.9049649331998</v>
      </c>
      <c r="E72" s="109">
        <f>Rich!R7</f>
        <v>2658.0526748892989</v>
      </c>
      <c r="F72" s="109">
        <f>V.Poor!T7</f>
        <v>0</v>
      </c>
      <c r="G72" s="109">
        <f>Poor!T7</f>
        <v>808.46557108977606</v>
      </c>
      <c r="H72" s="109">
        <f>Middle!T7</f>
        <v>1417.1673488915233</v>
      </c>
      <c r="I72" s="109">
        <f>Rich!T7</f>
        <v>2633.4534602621088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572</v>
      </c>
      <c r="E73" s="109">
        <f>Rich!R8</f>
        <v>3006.5</v>
      </c>
      <c r="F73" s="109">
        <f>V.Poor!T8</f>
        <v>0</v>
      </c>
      <c r="G73" s="109">
        <f>Poor!T8</f>
        <v>0</v>
      </c>
      <c r="H73" s="109">
        <f>Middle!T8</f>
        <v>541.25000325809776</v>
      </c>
      <c r="I73" s="109">
        <f>Rich!T8</f>
        <v>2981.6781593794026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0</v>
      </c>
      <c r="D74" s="109">
        <f>Middle!R9</f>
        <v>398.54972375690619</v>
      </c>
      <c r="E74" s="109">
        <f>Rich!R9</f>
        <v>739.01933701657481</v>
      </c>
      <c r="F74" s="109">
        <f>V.Poor!T9</f>
        <v>0</v>
      </c>
      <c r="G74" s="109">
        <f>Poor!T9</f>
        <v>0</v>
      </c>
      <c r="H74" s="109">
        <f>Middle!T9</f>
        <v>398.54972375690619</v>
      </c>
      <c r="I74" s="109">
        <f>Rich!T9</f>
        <v>739.01933701657481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0</v>
      </c>
      <c r="D76" s="109">
        <f>Middle!R11</f>
        <v>7650.0000000000009</v>
      </c>
      <c r="E76" s="109">
        <f>Rich!R11</f>
        <v>22250</v>
      </c>
      <c r="F76" s="109">
        <f>V.Poor!T11</f>
        <v>0</v>
      </c>
      <c r="G76" s="109">
        <f>Poor!T11</f>
        <v>0</v>
      </c>
      <c r="H76" s="109">
        <f>Middle!T11</f>
        <v>7509.375014899837</v>
      </c>
      <c r="I76" s="109">
        <f>Rich!T11</f>
        <v>22189.642940740185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971.25100354864298</v>
      </c>
      <c r="G77" s="109">
        <f>Poor!T12</f>
        <v>1118.7516725810717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40</v>
      </c>
      <c r="D78" s="109">
        <f>Middle!R13</f>
        <v>389.67348066298342</v>
      </c>
      <c r="E78" s="109">
        <f>Rich!R13</f>
        <v>0</v>
      </c>
      <c r="F78" s="109">
        <f>V.Poor!T13</f>
        <v>0</v>
      </c>
      <c r="G78" s="109">
        <f>Poor!T13</f>
        <v>40</v>
      </c>
      <c r="H78" s="109">
        <f>Middle!T13</f>
        <v>389.67348066298342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60000.000000000007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60000.000000000007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7200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7200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28800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28510.286115552899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0</v>
      </c>
      <c r="E82" s="109">
        <f>Rich!R17</f>
        <v>7200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7200</v>
      </c>
    </row>
    <row r="83" spans="1:9">
      <c r="A83" t="str">
        <f>V.Poor!Q18</f>
        <v>Food transfer - official</v>
      </c>
      <c r="B83" s="109">
        <f>V.Poor!R18</f>
        <v>0</v>
      </c>
      <c r="C83" s="109">
        <f>Poor!R18</f>
        <v>877.98017281207547</v>
      </c>
      <c r="D83" s="109">
        <f>Middle!R18</f>
        <v>877.98017281207547</v>
      </c>
      <c r="E83" s="109">
        <f>Rich!R18</f>
        <v>0</v>
      </c>
      <c r="F83" s="109">
        <f>V.Poor!T18</f>
        <v>0</v>
      </c>
      <c r="G83" s="109">
        <f>Poor!T18</f>
        <v>877.98017281207547</v>
      </c>
      <c r="H83" s="109">
        <f>Middle!T18</f>
        <v>877.98017281207547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20220</v>
      </c>
      <c r="D85" s="109">
        <f>Middle!R20</f>
        <v>20220</v>
      </c>
      <c r="E85" s="109">
        <f>Rich!R20</f>
        <v>7620</v>
      </c>
      <c r="F85" s="109">
        <f>V.Poor!T20</f>
        <v>0</v>
      </c>
      <c r="G85" s="109">
        <f>Poor!T20</f>
        <v>20220</v>
      </c>
      <c r="H85" s="109">
        <f>Middle!T20</f>
        <v>20220</v>
      </c>
      <c r="I85" s="109">
        <f>Rich!T20</f>
        <v>7620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0</v>
      </c>
      <c r="C88" s="109">
        <f>Poor!R23</f>
        <v>21946.445743901852</v>
      </c>
      <c r="D88" s="109">
        <f>Middle!R23</f>
        <v>38758.108342165171</v>
      </c>
      <c r="E88" s="109">
        <f>Rich!R23</f>
        <v>132273.5720119059</v>
      </c>
      <c r="F88" s="109">
        <f>V.Poor!T23</f>
        <v>971.25100354864298</v>
      </c>
      <c r="G88" s="109">
        <f>Poor!T23</f>
        <v>23065.197416482923</v>
      </c>
      <c r="H88" s="109">
        <f>Middle!T23</f>
        <v>38553.995744281419</v>
      </c>
      <c r="I88" s="109">
        <f>Rich!T23</f>
        <v>131874.08001295116</v>
      </c>
    </row>
    <row r="89" spans="1:9">
      <c r="A89" t="str">
        <f>V.Poor!Q24</f>
        <v>Food Poverty line</v>
      </c>
      <c r="B89" s="109">
        <f>V.Poor!R24</f>
        <v>7375.0334516214343</v>
      </c>
      <c r="C89" s="109">
        <f>Poor!R24</f>
        <v>18484.105325375793</v>
      </c>
      <c r="D89" s="109">
        <f>Middle!R24</f>
        <v>18484.105325375796</v>
      </c>
      <c r="E89" s="109">
        <f>Rich!R24</f>
        <v>18484.105325375796</v>
      </c>
      <c r="F89" s="109">
        <f>V.Poor!T24</f>
        <v>7375.0334516214343</v>
      </c>
      <c r="G89" s="109">
        <f>Poor!T24</f>
        <v>18484.105325375793</v>
      </c>
      <c r="H89" s="109">
        <f>Middle!T24</f>
        <v>18484.105325375796</v>
      </c>
      <c r="I89" s="109">
        <f>Rich!T24</f>
        <v>18484.105325375796</v>
      </c>
    </row>
    <row r="90" spans="1:9">
      <c r="A90" s="108" t="str">
        <f>V.Poor!Q25</f>
        <v>Lower Bound Poverty line</v>
      </c>
      <c r="B90" s="109">
        <f>V.Poor!R25</f>
        <v>7375.0334516214343</v>
      </c>
      <c r="C90" s="109">
        <f>Poor!R25</f>
        <v>30168.105325375789</v>
      </c>
      <c r="D90" s="109">
        <f>Middle!R25</f>
        <v>30168.105325375789</v>
      </c>
      <c r="E90" s="109">
        <f>Rich!R25</f>
        <v>30168.105325375789</v>
      </c>
      <c r="F90" s="109">
        <f>V.Poor!T25</f>
        <v>7375.0334516214343</v>
      </c>
      <c r="G90" s="109">
        <f>Poor!T25</f>
        <v>30168.105325375789</v>
      </c>
      <c r="H90" s="109">
        <f>Middle!T25</f>
        <v>30168.105325375789</v>
      </c>
      <c r="I90" s="109">
        <f>Rich!T25</f>
        <v>30168.105325375789</v>
      </c>
    </row>
    <row r="91" spans="1:9">
      <c r="A91" s="108" t="str">
        <f>V.Poor!Q26</f>
        <v>Upper Bound Poverty line</v>
      </c>
      <c r="B91" s="109">
        <f>V.Poor!R26</f>
        <v>7375.0334516214343</v>
      </c>
      <c r="C91" s="109">
        <f>Poor!R26</f>
        <v>50976.105325375793</v>
      </c>
      <c r="D91" s="109">
        <f>Middle!R26</f>
        <v>50976.1053253758</v>
      </c>
      <c r="E91" s="109">
        <f>Rich!R26</f>
        <v>50976.1053253758</v>
      </c>
      <c r="F91" s="109">
        <f>V.Poor!T26</f>
        <v>7375.0334516214343</v>
      </c>
      <c r="G91" s="109">
        <f>Poor!T26</f>
        <v>50976.105325375793</v>
      </c>
      <c r="H91" s="109">
        <f>Middle!T26</f>
        <v>50976.1053253758</v>
      </c>
      <c r="I91" s="109">
        <f>Rich!T26</f>
        <v>50976.1053253758</v>
      </c>
    </row>
    <row r="92" spans="1:9">
      <c r="A92" s="108" t="str">
        <f>V.Poor!Q27</f>
        <v>Resilience line</v>
      </c>
      <c r="B92" s="109">
        <f>V.Poor!R27</f>
        <v>7375.0334516214343</v>
      </c>
      <c r="C92" s="109">
        <f>Poor!R27</f>
        <v>51301.105325375793</v>
      </c>
      <c r="D92" s="109">
        <f>Middle!R27</f>
        <v>51816.1053253758</v>
      </c>
      <c r="E92" s="109">
        <f>Rich!R27</f>
        <v>53476.105325375793</v>
      </c>
      <c r="F92" s="109">
        <f>V.Poor!T27</f>
        <v>7375.0334516214343</v>
      </c>
      <c r="G92" s="109">
        <f>Poor!T27</f>
        <v>51301.105325375793</v>
      </c>
      <c r="H92" s="109">
        <f>Middle!T27</f>
        <v>51816.1053253758</v>
      </c>
      <c r="I92" s="109">
        <f>Rich!T27</f>
        <v>53476.105325375793</v>
      </c>
    </row>
    <row r="93" spans="1:9">
      <c r="A93" t="str">
        <f>V.Poor!Q24</f>
        <v>Food Poverty line</v>
      </c>
      <c r="F93" s="109">
        <f>V.Poor!T24</f>
        <v>7375.0334516214343</v>
      </c>
      <c r="G93" s="109">
        <f>Poor!T24</f>
        <v>18484.105325375793</v>
      </c>
      <c r="H93" s="109">
        <f>Middle!T24</f>
        <v>18484.105325375796</v>
      </c>
      <c r="I93" s="109">
        <f>Rich!T24</f>
        <v>18484.105325375796</v>
      </c>
    </row>
    <row r="94" spans="1:9">
      <c r="A94" t="str">
        <f>V.Poor!Q25</f>
        <v>Lower Bound Poverty line</v>
      </c>
      <c r="F94" s="109">
        <f>V.Poor!T25</f>
        <v>7375.0334516214343</v>
      </c>
      <c r="G94" s="109">
        <f>Poor!T25</f>
        <v>30168.105325375789</v>
      </c>
      <c r="H94" s="109">
        <f>Middle!T25</f>
        <v>30168.105325375789</v>
      </c>
      <c r="I94" s="109">
        <f>Rich!T25</f>
        <v>30168.105325375789</v>
      </c>
    </row>
    <row r="95" spans="1:9">
      <c r="A95" t="str">
        <f>V.Poor!Q26</f>
        <v>Upper Bound Poverty line</v>
      </c>
      <c r="F95" s="109">
        <f>V.Poor!T26</f>
        <v>7375.0334516214343</v>
      </c>
      <c r="G95" s="109">
        <f>Poor!T26</f>
        <v>50976.105325375793</v>
      </c>
      <c r="H95" s="109">
        <f>Middle!T26</f>
        <v>50976.1053253758</v>
      </c>
      <c r="I95" s="109">
        <f>Rich!T26</f>
        <v>50976.1053253758</v>
      </c>
    </row>
    <row r="96" spans="1:9">
      <c r="A96" t="str">
        <f>V.Poor!Q27</f>
        <v>Resilience line</v>
      </c>
      <c r="F96" s="109">
        <f>V.Poor!T27</f>
        <v>7375.0334516214343</v>
      </c>
      <c r="G96" s="109">
        <f>Poor!T27</f>
        <v>51301.105325375793</v>
      </c>
      <c r="H96" s="109">
        <f>Middle!T27</f>
        <v>51816.1053253758</v>
      </c>
      <c r="I96" s="109">
        <f>Rich!T27</f>
        <v>53476.105325375793</v>
      </c>
    </row>
    <row r="98" spans="1:9">
      <c r="A98" t="s">
        <v>141</v>
      </c>
      <c r="B98" s="242">
        <f>IF(B89&gt;B$88,B89-B$88,0)</f>
        <v>7375.0334516214343</v>
      </c>
      <c r="C98" s="242">
        <f t="shared" ref="C98:I101" si="0">IF(C89&gt;C$88,C89-C$88,0)</f>
        <v>0</v>
      </c>
      <c r="D98" s="242">
        <f t="shared" si="0"/>
        <v>0</v>
      </c>
      <c r="E98" s="242">
        <f t="shared" si="0"/>
        <v>0</v>
      </c>
      <c r="F98" s="242">
        <f t="shared" si="0"/>
        <v>6403.7824480727913</v>
      </c>
      <c r="G98" s="242">
        <f t="shared" si="0"/>
        <v>0</v>
      </c>
      <c r="H98" s="242">
        <f t="shared" si="0"/>
        <v>0</v>
      </c>
      <c r="I98" s="242">
        <f t="shared" si="0"/>
        <v>0</v>
      </c>
    </row>
    <row r="99" spans="1:9">
      <c r="A99" t="s">
        <v>142</v>
      </c>
      <c r="B99" s="242">
        <f>IF(B90&gt;B$88,B90-B$88,0)</f>
        <v>7375.0334516214343</v>
      </c>
      <c r="C99" s="242">
        <f t="shared" si="0"/>
        <v>8221.6595814739376</v>
      </c>
      <c r="D99" s="242">
        <f t="shared" si="0"/>
        <v>0</v>
      </c>
      <c r="E99" s="242">
        <f t="shared" si="0"/>
        <v>0</v>
      </c>
      <c r="F99" s="242">
        <f t="shared" si="0"/>
        <v>6403.7824480727913</v>
      </c>
      <c r="G99" s="242">
        <f t="shared" si="0"/>
        <v>7102.9079088928665</v>
      </c>
      <c r="H99" s="242">
        <f t="shared" si="0"/>
        <v>0</v>
      </c>
      <c r="I99" s="242">
        <f t="shared" si="0"/>
        <v>0</v>
      </c>
    </row>
    <row r="100" spans="1:9">
      <c r="A100" t="s">
        <v>143</v>
      </c>
      <c r="B100" s="242">
        <f>IF(B91&gt;B$88,B91-B$88,0)</f>
        <v>7375.0334516214343</v>
      </c>
      <c r="C100" s="242">
        <f t="shared" si="0"/>
        <v>29029.659581473941</v>
      </c>
      <c r="D100" s="242">
        <f t="shared" si="0"/>
        <v>12217.996983210629</v>
      </c>
      <c r="E100" s="242">
        <f t="shared" si="0"/>
        <v>0</v>
      </c>
      <c r="F100" s="242">
        <f t="shared" si="0"/>
        <v>6403.7824480727913</v>
      </c>
      <c r="G100" s="242">
        <f t="shared" si="0"/>
        <v>27910.90790889287</v>
      </c>
      <c r="H100" s="242">
        <f t="shared" si="0"/>
        <v>12422.109581094381</v>
      </c>
      <c r="I100" s="242">
        <f t="shared" si="0"/>
        <v>0</v>
      </c>
    </row>
    <row r="101" spans="1:9">
      <c r="A101" t="s">
        <v>144</v>
      </c>
      <c r="B101" s="242">
        <f>IF(B92&gt;B$88,B92-B$88,0)</f>
        <v>7375.0334516214343</v>
      </c>
      <c r="C101" s="242">
        <f t="shared" si="0"/>
        <v>29354.659581473941</v>
      </c>
      <c r="D101" s="242">
        <f t="shared" si="0"/>
        <v>13057.996983210629</v>
      </c>
      <c r="E101" s="242">
        <f t="shared" si="0"/>
        <v>0</v>
      </c>
      <c r="F101" s="242">
        <f t="shared" si="0"/>
        <v>6403.7824480727913</v>
      </c>
      <c r="G101" s="242">
        <f t="shared" si="0"/>
        <v>28235.90790889287</v>
      </c>
      <c r="H101" s="242">
        <f t="shared" si="0"/>
        <v>13262.109581094381</v>
      </c>
      <c r="I101" s="242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7" customFormat="1" ht="19">
      <c r="A2" s="254"/>
      <c r="B2" s="254"/>
      <c r="C2" s="254"/>
      <c r="D2" s="254"/>
      <c r="E2" s="254"/>
      <c r="F2" s="254"/>
      <c r="G2" s="252"/>
      <c r="H2" s="252"/>
      <c r="I2" s="252"/>
      <c r="J2" s="252"/>
      <c r="K2" s="266" t="str">
        <f>Poor!A1</f>
        <v>ZAMMO: 59210</v>
      </c>
      <c r="L2" s="266"/>
      <c r="M2" s="266"/>
      <c r="N2" s="266"/>
      <c r="O2" s="266"/>
      <c r="P2" s="266"/>
      <c r="Q2" s="266"/>
      <c r="R2" s="254"/>
      <c r="S2" s="254"/>
      <c r="T2" s="254"/>
      <c r="U2" s="254"/>
      <c r="V2" s="254"/>
    </row>
    <row r="3" spans="1:22" s="92" customFormat="1" ht="17">
      <c r="A3" s="90"/>
      <c r="B3" s="267" t="str">
        <f>V.Poor!A67</f>
        <v>Expenditure : Very Poor HHs</v>
      </c>
      <c r="C3" s="267"/>
      <c r="D3" s="267"/>
      <c r="E3" s="267"/>
      <c r="F3" s="256"/>
      <c r="G3" s="265" t="str">
        <f>Poor!A67</f>
        <v>Expenditure : Poor HHs</v>
      </c>
      <c r="H3" s="265"/>
      <c r="I3" s="265"/>
      <c r="J3" s="265"/>
      <c r="K3" s="252"/>
      <c r="L3" s="265" t="str">
        <f>Middle!A67</f>
        <v>Expenditure : Middle HHs</v>
      </c>
      <c r="M3" s="265"/>
      <c r="N3" s="265"/>
      <c r="O3" s="265"/>
      <c r="P3" s="265"/>
      <c r="Q3" s="253"/>
      <c r="R3" s="265" t="str">
        <f>Rich!A67</f>
        <v>Expenditure : Better-off HHs</v>
      </c>
      <c r="S3" s="265"/>
      <c r="T3" s="265"/>
      <c r="U3" s="265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</v>
      </c>
      <c r="C2" s="203">
        <f>[1]WB!$CK$10</f>
        <v>0.88</v>
      </c>
      <c r="D2" s="203">
        <f>[1]WB!$CK$11</f>
        <v>0.09</v>
      </c>
      <c r="E2" s="203">
        <f>[1]WB!$CK$12</f>
        <v>0.03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0</v>
      </c>
      <c r="C3" s="204">
        <f>Income!C72</f>
        <v>808.46557108977606</v>
      </c>
      <c r="D3" s="204">
        <f>Income!D72</f>
        <v>1449.9049649331998</v>
      </c>
      <c r="E3" s="204">
        <f>Income!E72</f>
        <v>2658.0526748892989</v>
      </c>
      <c r="F3" s="205">
        <f>IF(F$2&lt;=($B$2+$C$2+$D$2),IF(F$2&lt;=($B$2+$C$2),IF(F$2&lt;=$B$2,$B3,$C3),$D3),$E3)</f>
        <v>808.46557108977606</v>
      </c>
      <c r="G3" s="205">
        <f t="shared" ref="G3:AW7" si="0">IF(G$2&lt;=($B$2+$C$2+$D$2),IF(G$2&lt;=($B$2+$C$2),IF(G$2&lt;=$B$2,$B3,$C3),$D3),$E3)</f>
        <v>808.46557108977606</v>
      </c>
      <c r="H3" s="205">
        <f t="shared" si="0"/>
        <v>808.46557108977606</v>
      </c>
      <c r="I3" s="205">
        <f t="shared" si="0"/>
        <v>808.46557108977606</v>
      </c>
      <c r="J3" s="205">
        <f t="shared" si="0"/>
        <v>808.46557108977606</v>
      </c>
      <c r="K3" s="205">
        <f t="shared" si="0"/>
        <v>808.46557108977606</v>
      </c>
      <c r="L3" s="205">
        <f t="shared" si="0"/>
        <v>808.46557108977606</v>
      </c>
      <c r="M3" s="205">
        <f t="shared" si="0"/>
        <v>808.46557108977606</v>
      </c>
      <c r="N3" s="205">
        <f t="shared" si="0"/>
        <v>808.46557108977606</v>
      </c>
      <c r="O3" s="205">
        <f t="shared" si="0"/>
        <v>808.46557108977606</v>
      </c>
      <c r="P3" s="205">
        <f t="shared" si="0"/>
        <v>808.46557108977606</v>
      </c>
      <c r="Q3" s="205">
        <f t="shared" si="0"/>
        <v>808.46557108977606</v>
      </c>
      <c r="R3" s="205">
        <f t="shared" si="0"/>
        <v>808.46557108977606</v>
      </c>
      <c r="S3" s="205">
        <f t="shared" si="0"/>
        <v>808.46557108977606</v>
      </c>
      <c r="T3" s="205">
        <f t="shared" si="0"/>
        <v>808.46557108977606</v>
      </c>
      <c r="U3" s="205">
        <f t="shared" si="0"/>
        <v>808.46557108977606</v>
      </c>
      <c r="V3" s="205">
        <f t="shared" si="0"/>
        <v>808.46557108977606</v>
      </c>
      <c r="W3" s="205">
        <f t="shared" si="0"/>
        <v>808.46557108977606</v>
      </c>
      <c r="X3" s="205">
        <f t="shared" si="0"/>
        <v>808.46557108977606</v>
      </c>
      <c r="Y3" s="205">
        <f t="shared" si="0"/>
        <v>808.46557108977606</v>
      </c>
      <c r="Z3" s="205">
        <f t="shared" si="0"/>
        <v>808.46557108977606</v>
      </c>
      <c r="AA3" s="205">
        <f t="shared" si="0"/>
        <v>808.46557108977606</v>
      </c>
      <c r="AB3" s="205">
        <f t="shared" si="0"/>
        <v>808.46557108977606</v>
      </c>
      <c r="AC3" s="205">
        <f t="shared" si="0"/>
        <v>808.46557108977606</v>
      </c>
      <c r="AD3" s="205">
        <f t="shared" si="0"/>
        <v>808.46557108977606</v>
      </c>
      <c r="AE3" s="205">
        <f t="shared" si="0"/>
        <v>808.46557108977606</v>
      </c>
      <c r="AF3" s="205">
        <f t="shared" si="0"/>
        <v>808.46557108977606</v>
      </c>
      <c r="AG3" s="205">
        <f t="shared" si="0"/>
        <v>808.46557108977606</v>
      </c>
      <c r="AH3" s="205">
        <f t="shared" si="0"/>
        <v>808.46557108977606</v>
      </c>
      <c r="AI3" s="205">
        <f t="shared" si="0"/>
        <v>808.46557108977606</v>
      </c>
      <c r="AJ3" s="205">
        <f t="shared" si="0"/>
        <v>808.46557108977606</v>
      </c>
      <c r="AK3" s="205">
        <f t="shared" si="0"/>
        <v>808.46557108977606</v>
      </c>
      <c r="AL3" s="205">
        <f t="shared" si="0"/>
        <v>808.46557108977606</v>
      </c>
      <c r="AM3" s="205">
        <f t="shared" si="0"/>
        <v>808.46557108977606</v>
      </c>
      <c r="AN3" s="205">
        <f t="shared" si="0"/>
        <v>808.46557108977606</v>
      </c>
      <c r="AO3" s="205">
        <f t="shared" si="0"/>
        <v>808.46557108977606</v>
      </c>
      <c r="AP3" s="205">
        <f t="shared" si="0"/>
        <v>808.46557108977606</v>
      </c>
      <c r="AQ3" s="205">
        <f t="shared" si="0"/>
        <v>808.46557108977606</v>
      </c>
      <c r="AR3" s="205">
        <f t="shared" si="0"/>
        <v>808.46557108977606</v>
      </c>
      <c r="AS3" s="205">
        <f t="shared" si="0"/>
        <v>808.46557108977606</v>
      </c>
      <c r="AT3" s="205">
        <f t="shared" si="0"/>
        <v>808.46557108977606</v>
      </c>
      <c r="AU3" s="205">
        <f t="shared" si="0"/>
        <v>808.46557108977606</v>
      </c>
      <c r="AV3" s="205">
        <f t="shared" si="0"/>
        <v>808.46557108977606</v>
      </c>
      <c r="AW3" s="205">
        <f t="shared" si="0"/>
        <v>808.46557108977606</v>
      </c>
      <c r="AX3" s="205">
        <f t="shared" ref="AX3:BZ10" si="1">IF(AX$2&lt;=($B$2+$C$2+$D$2),IF(AX$2&lt;=($B$2+$C$2),IF(AX$2&lt;=$B$2,$B3,$C3),$D3),$E3)</f>
        <v>808.46557108977606</v>
      </c>
      <c r="AY3" s="205">
        <f t="shared" si="1"/>
        <v>808.46557108977606</v>
      </c>
      <c r="AZ3" s="205">
        <f t="shared" si="1"/>
        <v>808.46557108977606</v>
      </c>
      <c r="BA3" s="205">
        <f t="shared" si="1"/>
        <v>808.46557108977606</v>
      </c>
      <c r="BB3" s="205">
        <f t="shared" si="1"/>
        <v>808.46557108977606</v>
      </c>
      <c r="BC3" s="205">
        <f t="shared" si="1"/>
        <v>808.46557108977606</v>
      </c>
      <c r="BD3" s="205">
        <f t="shared" si="1"/>
        <v>808.46557108977606</v>
      </c>
      <c r="BE3" s="205">
        <f t="shared" si="1"/>
        <v>808.46557108977606</v>
      </c>
      <c r="BF3" s="205">
        <f t="shared" si="1"/>
        <v>808.46557108977606</v>
      </c>
      <c r="BG3" s="205">
        <f t="shared" si="1"/>
        <v>808.46557108977606</v>
      </c>
      <c r="BH3" s="205">
        <f t="shared" si="1"/>
        <v>808.46557108977606</v>
      </c>
      <c r="BI3" s="205">
        <f t="shared" si="1"/>
        <v>808.46557108977606</v>
      </c>
      <c r="BJ3" s="205">
        <f t="shared" si="1"/>
        <v>808.46557108977606</v>
      </c>
      <c r="BK3" s="205">
        <f t="shared" si="1"/>
        <v>808.46557108977606</v>
      </c>
      <c r="BL3" s="205">
        <f t="shared" si="1"/>
        <v>808.46557108977606</v>
      </c>
      <c r="BM3" s="205">
        <f t="shared" si="1"/>
        <v>808.46557108977606</v>
      </c>
      <c r="BN3" s="205">
        <f t="shared" si="1"/>
        <v>808.46557108977606</v>
      </c>
      <c r="BO3" s="205">
        <f t="shared" si="1"/>
        <v>808.46557108977606</v>
      </c>
      <c r="BP3" s="205">
        <f t="shared" si="1"/>
        <v>808.46557108977606</v>
      </c>
      <c r="BQ3" s="205">
        <f t="shared" si="1"/>
        <v>808.46557108977606</v>
      </c>
      <c r="BR3" s="205">
        <f t="shared" si="1"/>
        <v>808.46557108977606</v>
      </c>
      <c r="BS3" s="205">
        <f t="shared" si="1"/>
        <v>808.46557108977606</v>
      </c>
      <c r="BT3" s="205">
        <f t="shared" si="1"/>
        <v>808.46557108977606</v>
      </c>
      <c r="BU3" s="205">
        <f t="shared" si="1"/>
        <v>808.46557108977606</v>
      </c>
      <c r="BV3" s="205">
        <f t="shared" si="1"/>
        <v>808.46557108977606</v>
      </c>
      <c r="BW3" s="205">
        <f t="shared" si="1"/>
        <v>808.46557108977606</v>
      </c>
      <c r="BX3" s="205">
        <f t="shared" si="1"/>
        <v>808.46557108977606</v>
      </c>
      <c r="BY3" s="205">
        <f t="shared" si="1"/>
        <v>808.46557108977606</v>
      </c>
      <c r="BZ3" s="205">
        <f t="shared" si="1"/>
        <v>808.46557108977606</v>
      </c>
      <c r="CA3" s="205">
        <f t="shared" ref="CA3:CR15" si="2">IF(CA$2&lt;=($B$2+$C$2+$D$2),IF(CA$2&lt;=($B$2+$C$2),IF(CA$2&lt;=$B$2,$B3,$C3),$D3),$E3)</f>
        <v>808.46557108977606</v>
      </c>
      <c r="CB3" s="205">
        <f t="shared" si="2"/>
        <v>808.46557108977606</v>
      </c>
      <c r="CC3" s="205">
        <f t="shared" si="2"/>
        <v>808.46557108977606</v>
      </c>
      <c r="CD3" s="205">
        <f t="shared" si="2"/>
        <v>808.46557108977606</v>
      </c>
      <c r="CE3" s="205">
        <f t="shared" si="2"/>
        <v>808.46557108977606</v>
      </c>
      <c r="CF3" s="205">
        <f t="shared" si="2"/>
        <v>808.46557108977606</v>
      </c>
      <c r="CG3" s="205">
        <f t="shared" si="2"/>
        <v>808.46557108977606</v>
      </c>
      <c r="CH3" s="205">
        <f t="shared" si="2"/>
        <v>808.46557108977606</v>
      </c>
      <c r="CI3" s="205">
        <f t="shared" si="2"/>
        <v>808.46557108977606</v>
      </c>
      <c r="CJ3" s="205">
        <f t="shared" si="2"/>
        <v>808.46557108977606</v>
      </c>
      <c r="CK3" s="205">
        <f t="shared" si="2"/>
        <v>808.46557108977606</v>
      </c>
      <c r="CL3" s="205">
        <f t="shared" si="2"/>
        <v>808.46557108977606</v>
      </c>
      <c r="CM3" s="205">
        <f t="shared" si="2"/>
        <v>808.46557108977606</v>
      </c>
      <c r="CN3" s="205">
        <f t="shared" si="2"/>
        <v>808.46557108977606</v>
      </c>
      <c r="CO3" s="205">
        <f t="shared" si="2"/>
        <v>808.46557108977606</v>
      </c>
      <c r="CP3" s="205">
        <f t="shared" si="2"/>
        <v>1449.9049649331998</v>
      </c>
      <c r="CQ3" s="205">
        <f t="shared" si="2"/>
        <v>1449.9049649331998</v>
      </c>
      <c r="CR3" s="205">
        <f t="shared" si="2"/>
        <v>1449.9049649331998</v>
      </c>
      <c r="CS3" s="205">
        <f t="shared" ref="CS3:DA15" si="3">IF(CS$2&lt;=($B$2+$C$2+$D$2),IF(CS$2&lt;=($B$2+$C$2),IF(CS$2&lt;=$B$2,$B3,$C3),$D3),$E3)</f>
        <v>1449.9049649331998</v>
      </c>
      <c r="CT3" s="205">
        <f t="shared" si="3"/>
        <v>1449.9049649331998</v>
      </c>
      <c r="CU3" s="205">
        <f t="shared" si="3"/>
        <v>1449.9049649331998</v>
      </c>
      <c r="CV3" s="205">
        <f t="shared" si="3"/>
        <v>1449.9049649331998</v>
      </c>
      <c r="CW3" s="205">
        <f t="shared" si="3"/>
        <v>1449.9049649331998</v>
      </c>
      <c r="CX3" s="205">
        <f t="shared" si="3"/>
        <v>1449.9049649331998</v>
      </c>
      <c r="CY3" s="205">
        <f t="shared" si="3"/>
        <v>2658.0526748892989</v>
      </c>
      <c r="CZ3" s="205">
        <f t="shared" si="3"/>
        <v>2658.0526748892989</v>
      </c>
      <c r="DA3" s="205">
        <f t="shared" si="3"/>
        <v>2658.0526748892989</v>
      </c>
      <c r="DB3" s="205"/>
    </row>
    <row r="4" spans="1:106">
      <c r="A4" s="202" t="str">
        <f>Income!A73</f>
        <v>Own crops sold</v>
      </c>
      <c r="B4" s="204">
        <f>Income!B73</f>
        <v>0</v>
      </c>
      <c r="C4" s="204">
        <f>Income!C73</f>
        <v>0</v>
      </c>
      <c r="D4" s="204">
        <f>Income!D73</f>
        <v>572</v>
      </c>
      <c r="E4" s="204">
        <f>Income!E73</f>
        <v>3006.5</v>
      </c>
      <c r="F4" s="205">
        <f t="shared" ref="F4:U17" si="4">IF(F$2&lt;=($B$2+$C$2+$D$2),IF(F$2&lt;=($B$2+$C$2),IF(F$2&lt;=$B$2,$B4,$C4),$D4),$E4)</f>
        <v>0</v>
      </c>
      <c r="G4" s="205">
        <f t="shared" si="0"/>
        <v>0</v>
      </c>
      <c r="H4" s="205">
        <f t="shared" si="0"/>
        <v>0</v>
      </c>
      <c r="I4" s="205">
        <f t="shared" si="0"/>
        <v>0</v>
      </c>
      <c r="J4" s="205">
        <f t="shared" si="0"/>
        <v>0</v>
      </c>
      <c r="K4" s="205">
        <f t="shared" si="0"/>
        <v>0</v>
      </c>
      <c r="L4" s="205">
        <f t="shared" si="0"/>
        <v>0</v>
      </c>
      <c r="M4" s="205">
        <f t="shared" si="0"/>
        <v>0</v>
      </c>
      <c r="N4" s="205">
        <f t="shared" si="0"/>
        <v>0</v>
      </c>
      <c r="O4" s="205">
        <f t="shared" si="0"/>
        <v>0</v>
      </c>
      <c r="P4" s="205">
        <f t="shared" si="0"/>
        <v>0</v>
      </c>
      <c r="Q4" s="205">
        <f t="shared" si="0"/>
        <v>0</v>
      </c>
      <c r="R4" s="205">
        <f t="shared" si="0"/>
        <v>0</v>
      </c>
      <c r="S4" s="205">
        <f t="shared" si="0"/>
        <v>0</v>
      </c>
      <c r="T4" s="205">
        <f t="shared" si="0"/>
        <v>0</v>
      </c>
      <c r="U4" s="205">
        <f t="shared" si="0"/>
        <v>0</v>
      </c>
      <c r="V4" s="205">
        <f t="shared" si="0"/>
        <v>0</v>
      </c>
      <c r="W4" s="205">
        <f t="shared" si="0"/>
        <v>0</v>
      </c>
      <c r="X4" s="205">
        <f t="shared" si="0"/>
        <v>0</v>
      </c>
      <c r="Y4" s="205">
        <f t="shared" si="0"/>
        <v>0</v>
      </c>
      <c r="Z4" s="205">
        <f t="shared" si="0"/>
        <v>0</v>
      </c>
      <c r="AA4" s="205">
        <f t="shared" si="0"/>
        <v>0</v>
      </c>
      <c r="AB4" s="205">
        <f t="shared" si="0"/>
        <v>0</v>
      </c>
      <c r="AC4" s="205">
        <f t="shared" si="0"/>
        <v>0</v>
      </c>
      <c r="AD4" s="205">
        <f t="shared" si="0"/>
        <v>0</v>
      </c>
      <c r="AE4" s="205">
        <f t="shared" si="0"/>
        <v>0</v>
      </c>
      <c r="AF4" s="205">
        <f t="shared" si="0"/>
        <v>0</v>
      </c>
      <c r="AG4" s="205">
        <f t="shared" si="0"/>
        <v>0</v>
      </c>
      <c r="AH4" s="205">
        <f t="shared" si="0"/>
        <v>0</v>
      </c>
      <c r="AI4" s="205">
        <f t="shared" si="0"/>
        <v>0</v>
      </c>
      <c r="AJ4" s="205">
        <f t="shared" si="0"/>
        <v>0</v>
      </c>
      <c r="AK4" s="205">
        <f t="shared" si="0"/>
        <v>0</v>
      </c>
      <c r="AL4" s="205">
        <f t="shared" si="0"/>
        <v>0</v>
      </c>
      <c r="AM4" s="205">
        <f t="shared" si="0"/>
        <v>0</v>
      </c>
      <c r="AN4" s="205">
        <f t="shared" si="0"/>
        <v>0</v>
      </c>
      <c r="AO4" s="205">
        <f t="shared" si="0"/>
        <v>0</v>
      </c>
      <c r="AP4" s="205">
        <f t="shared" si="0"/>
        <v>0</v>
      </c>
      <c r="AQ4" s="205">
        <f t="shared" si="0"/>
        <v>0</v>
      </c>
      <c r="AR4" s="205">
        <f t="shared" si="0"/>
        <v>0</v>
      </c>
      <c r="AS4" s="205">
        <f t="shared" si="0"/>
        <v>0</v>
      </c>
      <c r="AT4" s="205">
        <f t="shared" si="0"/>
        <v>0</v>
      </c>
      <c r="AU4" s="205">
        <f t="shared" si="0"/>
        <v>0</v>
      </c>
      <c r="AV4" s="205">
        <f t="shared" si="0"/>
        <v>0</v>
      </c>
      <c r="AW4" s="205">
        <f t="shared" si="0"/>
        <v>0</v>
      </c>
      <c r="AX4" s="205">
        <f t="shared" si="1"/>
        <v>0</v>
      </c>
      <c r="AY4" s="205">
        <f t="shared" si="1"/>
        <v>0</v>
      </c>
      <c r="AZ4" s="205">
        <f t="shared" si="1"/>
        <v>0</v>
      </c>
      <c r="BA4" s="205">
        <f t="shared" si="1"/>
        <v>0</v>
      </c>
      <c r="BB4" s="205">
        <f t="shared" si="1"/>
        <v>0</v>
      </c>
      <c r="BC4" s="205">
        <f t="shared" si="1"/>
        <v>0</v>
      </c>
      <c r="BD4" s="205">
        <f t="shared" si="1"/>
        <v>0</v>
      </c>
      <c r="BE4" s="205">
        <f t="shared" si="1"/>
        <v>0</v>
      </c>
      <c r="BF4" s="205">
        <f t="shared" si="1"/>
        <v>0</v>
      </c>
      <c r="BG4" s="205">
        <f t="shared" si="1"/>
        <v>0</v>
      </c>
      <c r="BH4" s="205">
        <f t="shared" si="1"/>
        <v>0</v>
      </c>
      <c r="BI4" s="205">
        <f t="shared" si="1"/>
        <v>0</v>
      </c>
      <c r="BJ4" s="205">
        <f t="shared" si="1"/>
        <v>0</v>
      </c>
      <c r="BK4" s="205">
        <f t="shared" si="1"/>
        <v>0</v>
      </c>
      <c r="BL4" s="205">
        <f t="shared" si="1"/>
        <v>0</v>
      </c>
      <c r="BM4" s="205">
        <f t="shared" si="1"/>
        <v>0</v>
      </c>
      <c r="BN4" s="205">
        <f t="shared" si="1"/>
        <v>0</v>
      </c>
      <c r="BO4" s="205">
        <f t="shared" si="1"/>
        <v>0</v>
      </c>
      <c r="BP4" s="205">
        <f t="shared" si="1"/>
        <v>0</v>
      </c>
      <c r="BQ4" s="205">
        <f t="shared" si="1"/>
        <v>0</v>
      </c>
      <c r="BR4" s="205">
        <f t="shared" si="1"/>
        <v>0</v>
      </c>
      <c r="BS4" s="205">
        <f t="shared" si="1"/>
        <v>0</v>
      </c>
      <c r="BT4" s="205">
        <f t="shared" si="1"/>
        <v>0</v>
      </c>
      <c r="BU4" s="205">
        <f t="shared" si="1"/>
        <v>0</v>
      </c>
      <c r="BV4" s="205">
        <f t="shared" si="1"/>
        <v>0</v>
      </c>
      <c r="BW4" s="205">
        <f t="shared" si="1"/>
        <v>0</v>
      </c>
      <c r="BX4" s="205">
        <f t="shared" si="1"/>
        <v>0</v>
      </c>
      <c r="BY4" s="205">
        <f t="shared" si="1"/>
        <v>0</v>
      </c>
      <c r="BZ4" s="205">
        <f t="shared" si="1"/>
        <v>0</v>
      </c>
      <c r="CA4" s="205">
        <f t="shared" si="2"/>
        <v>0</v>
      </c>
      <c r="CB4" s="205">
        <f t="shared" si="2"/>
        <v>0</v>
      </c>
      <c r="CC4" s="205">
        <f t="shared" si="2"/>
        <v>0</v>
      </c>
      <c r="CD4" s="205">
        <f t="shared" si="2"/>
        <v>0</v>
      </c>
      <c r="CE4" s="205">
        <f t="shared" si="2"/>
        <v>0</v>
      </c>
      <c r="CF4" s="205">
        <f t="shared" si="2"/>
        <v>0</v>
      </c>
      <c r="CG4" s="205">
        <f t="shared" si="2"/>
        <v>0</v>
      </c>
      <c r="CH4" s="205">
        <f t="shared" si="2"/>
        <v>0</v>
      </c>
      <c r="CI4" s="205">
        <f t="shared" si="2"/>
        <v>0</v>
      </c>
      <c r="CJ4" s="205">
        <f t="shared" si="2"/>
        <v>0</v>
      </c>
      <c r="CK4" s="205">
        <f t="shared" si="2"/>
        <v>0</v>
      </c>
      <c r="CL4" s="205">
        <f t="shared" si="2"/>
        <v>0</v>
      </c>
      <c r="CM4" s="205">
        <f t="shared" si="2"/>
        <v>0</v>
      </c>
      <c r="CN4" s="205">
        <f t="shared" si="2"/>
        <v>0</v>
      </c>
      <c r="CO4" s="205">
        <f t="shared" si="2"/>
        <v>0</v>
      </c>
      <c r="CP4" s="205">
        <f t="shared" si="2"/>
        <v>572</v>
      </c>
      <c r="CQ4" s="205">
        <f t="shared" si="2"/>
        <v>572</v>
      </c>
      <c r="CR4" s="205">
        <f t="shared" si="2"/>
        <v>572</v>
      </c>
      <c r="CS4" s="205">
        <f t="shared" si="3"/>
        <v>572</v>
      </c>
      <c r="CT4" s="205">
        <f t="shared" si="3"/>
        <v>572</v>
      </c>
      <c r="CU4" s="205">
        <f t="shared" si="3"/>
        <v>572</v>
      </c>
      <c r="CV4" s="205">
        <f t="shared" si="3"/>
        <v>572</v>
      </c>
      <c r="CW4" s="205">
        <f t="shared" si="3"/>
        <v>572</v>
      </c>
      <c r="CX4" s="205">
        <f t="shared" si="3"/>
        <v>572</v>
      </c>
      <c r="CY4" s="205">
        <f t="shared" si="3"/>
        <v>3006.5</v>
      </c>
      <c r="CZ4" s="205">
        <f t="shared" si="3"/>
        <v>3006.5</v>
      </c>
      <c r="DA4" s="205">
        <f t="shared" si="3"/>
        <v>3006.5</v>
      </c>
      <c r="DB4" s="205"/>
    </row>
    <row r="5" spans="1:106">
      <c r="A5" s="202" t="str">
        <f>Income!A74</f>
        <v>Animal products consumed</v>
      </c>
      <c r="B5" s="204">
        <f>Income!B74</f>
        <v>0</v>
      </c>
      <c r="C5" s="204">
        <f>Income!C74</f>
        <v>0</v>
      </c>
      <c r="D5" s="204">
        <f>Income!D74</f>
        <v>398.54972375690619</v>
      </c>
      <c r="E5" s="204">
        <f>Income!E74</f>
        <v>739.01933701657481</v>
      </c>
      <c r="F5" s="205">
        <f t="shared" si="4"/>
        <v>0</v>
      </c>
      <c r="G5" s="205">
        <f t="shared" si="0"/>
        <v>0</v>
      </c>
      <c r="H5" s="205">
        <f t="shared" si="0"/>
        <v>0</v>
      </c>
      <c r="I5" s="205">
        <f t="shared" si="0"/>
        <v>0</v>
      </c>
      <c r="J5" s="205">
        <f t="shared" si="0"/>
        <v>0</v>
      </c>
      <c r="K5" s="205">
        <f t="shared" si="0"/>
        <v>0</v>
      </c>
      <c r="L5" s="205">
        <f t="shared" si="0"/>
        <v>0</v>
      </c>
      <c r="M5" s="205">
        <f t="shared" si="0"/>
        <v>0</v>
      </c>
      <c r="N5" s="205">
        <f t="shared" si="0"/>
        <v>0</v>
      </c>
      <c r="O5" s="205">
        <f t="shared" si="0"/>
        <v>0</v>
      </c>
      <c r="P5" s="205">
        <f t="shared" si="0"/>
        <v>0</v>
      </c>
      <c r="Q5" s="205">
        <f t="shared" si="0"/>
        <v>0</v>
      </c>
      <c r="R5" s="205">
        <f t="shared" si="0"/>
        <v>0</v>
      </c>
      <c r="S5" s="205">
        <f t="shared" si="0"/>
        <v>0</v>
      </c>
      <c r="T5" s="205">
        <f t="shared" si="0"/>
        <v>0</v>
      </c>
      <c r="U5" s="205">
        <f t="shared" si="0"/>
        <v>0</v>
      </c>
      <c r="V5" s="205">
        <f t="shared" si="0"/>
        <v>0</v>
      </c>
      <c r="W5" s="205">
        <f t="shared" si="0"/>
        <v>0</v>
      </c>
      <c r="X5" s="205">
        <f t="shared" si="0"/>
        <v>0</v>
      </c>
      <c r="Y5" s="205">
        <f t="shared" si="0"/>
        <v>0</v>
      </c>
      <c r="Z5" s="205">
        <f t="shared" si="0"/>
        <v>0</v>
      </c>
      <c r="AA5" s="205">
        <f t="shared" si="0"/>
        <v>0</v>
      </c>
      <c r="AB5" s="205">
        <f t="shared" si="0"/>
        <v>0</v>
      </c>
      <c r="AC5" s="205">
        <f t="shared" si="0"/>
        <v>0</v>
      </c>
      <c r="AD5" s="205">
        <f t="shared" si="0"/>
        <v>0</v>
      </c>
      <c r="AE5" s="205">
        <f t="shared" si="0"/>
        <v>0</v>
      </c>
      <c r="AF5" s="205">
        <f t="shared" si="0"/>
        <v>0</v>
      </c>
      <c r="AG5" s="205">
        <f t="shared" si="0"/>
        <v>0</v>
      </c>
      <c r="AH5" s="205">
        <f t="shared" si="0"/>
        <v>0</v>
      </c>
      <c r="AI5" s="205">
        <f t="shared" si="0"/>
        <v>0</v>
      </c>
      <c r="AJ5" s="205">
        <f t="shared" si="0"/>
        <v>0</v>
      </c>
      <c r="AK5" s="205">
        <f t="shared" si="0"/>
        <v>0</v>
      </c>
      <c r="AL5" s="205">
        <f t="shared" si="0"/>
        <v>0</v>
      </c>
      <c r="AM5" s="205">
        <f t="shared" si="0"/>
        <v>0</v>
      </c>
      <c r="AN5" s="205">
        <f t="shared" si="0"/>
        <v>0</v>
      </c>
      <c r="AO5" s="205">
        <f t="shared" si="0"/>
        <v>0</v>
      </c>
      <c r="AP5" s="205">
        <f t="shared" si="0"/>
        <v>0</v>
      </c>
      <c r="AQ5" s="205">
        <f t="shared" si="0"/>
        <v>0</v>
      </c>
      <c r="AR5" s="205">
        <f t="shared" si="0"/>
        <v>0</v>
      </c>
      <c r="AS5" s="205">
        <f t="shared" si="0"/>
        <v>0</v>
      </c>
      <c r="AT5" s="205">
        <f t="shared" si="0"/>
        <v>0</v>
      </c>
      <c r="AU5" s="205">
        <f t="shared" si="0"/>
        <v>0</v>
      </c>
      <c r="AV5" s="205">
        <f t="shared" si="0"/>
        <v>0</v>
      </c>
      <c r="AW5" s="205">
        <f t="shared" si="0"/>
        <v>0</v>
      </c>
      <c r="AX5" s="205">
        <f t="shared" si="1"/>
        <v>0</v>
      </c>
      <c r="AY5" s="205">
        <f t="shared" si="1"/>
        <v>0</v>
      </c>
      <c r="AZ5" s="205">
        <f t="shared" si="1"/>
        <v>0</v>
      </c>
      <c r="BA5" s="205">
        <f t="shared" si="1"/>
        <v>0</v>
      </c>
      <c r="BB5" s="205">
        <f t="shared" si="1"/>
        <v>0</v>
      </c>
      <c r="BC5" s="205">
        <f t="shared" si="1"/>
        <v>0</v>
      </c>
      <c r="BD5" s="205">
        <f t="shared" si="1"/>
        <v>0</v>
      </c>
      <c r="BE5" s="205">
        <f t="shared" si="1"/>
        <v>0</v>
      </c>
      <c r="BF5" s="205">
        <f t="shared" si="1"/>
        <v>0</v>
      </c>
      <c r="BG5" s="205">
        <f t="shared" si="1"/>
        <v>0</v>
      </c>
      <c r="BH5" s="205">
        <f t="shared" si="1"/>
        <v>0</v>
      </c>
      <c r="BI5" s="205">
        <f t="shared" si="1"/>
        <v>0</v>
      </c>
      <c r="BJ5" s="205">
        <f t="shared" si="1"/>
        <v>0</v>
      </c>
      <c r="BK5" s="205">
        <f t="shared" si="1"/>
        <v>0</v>
      </c>
      <c r="BL5" s="205">
        <f t="shared" si="1"/>
        <v>0</v>
      </c>
      <c r="BM5" s="205">
        <f t="shared" si="1"/>
        <v>0</v>
      </c>
      <c r="BN5" s="205">
        <f t="shared" si="1"/>
        <v>0</v>
      </c>
      <c r="BO5" s="205">
        <f t="shared" si="1"/>
        <v>0</v>
      </c>
      <c r="BP5" s="205">
        <f t="shared" si="1"/>
        <v>0</v>
      </c>
      <c r="BQ5" s="205">
        <f t="shared" si="1"/>
        <v>0</v>
      </c>
      <c r="BR5" s="205">
        <f t="shared" si="1"/>
        <v>0</v>
      </c>
      <c r="BS5" s="205">
        <f t="shared" si="1"/>
        <v>0</v>
      </c>
      <c r="BT5" s="205">
        <f t="shared" si="1"/>
        <v>0</v>
      </c>
      <c r="BU5" s="205">
        <f t="shared" si="1"/>
        <v>0</v>
      </c>
      <c r="BV5" s="205">
        <f t="shared" si="1"/>
        <v>0</v>
      </c>
      <c r="BW5" s="205">
        <f t="shared" si="1"/>
        <v>0</v>
      </c>
      <c r="BX5" s="205">
        <f t="shared" si="1"/>
        <v>0</v>
      </c>
      <c r="BY5" s="205">
        <f t="shared" si="1"/>
        <v>0</v>
      </c>
      <c r="BZ5" s="205">
        <f t="shared" si="1"/>
        <v>0</v>
      </c>
      <c r="CA5" s="205">
        <f t="shared" si="2"/>
        <v>0</v>
      </c>
      <c r="CB5" s="205">
        <f t="shared" si="2"/>
        <v>0</v>
      </c>
      <c r="CC5" s="205">
        <f t="shared" si="2"/>
        <v>0</v>
      </c>
      <c r="CD5" s="205">
        <f t="shared" si="2"/>
        <v>0</v>
      </c>
      <c r="CE5" s="205">
        <f t="shared" si="2"/>
        <v>0</v>
      </c>
      <c r="CF5" s="205">
        <f t="shared" si="2"/>
        <v>0</v>
      </c>
      <c r="CG5" s="205">
        <f t="shared" si="2"/>
        <v>0</v>
      </c>
      <c r="CH5" s="205">
        <f t="shared" si="2"/>
        <v>0</v>
      </c>
      <c r="CI5" s="205">
        <f t="shared" si="2"/>
        <v>0</v>
      </c>
      <c r="CJ5" s="205">
        <f t="shared" si="2"/>
        <v>0</v>
      </c>
      <c r="CK5" s="205">
        <f t="shared" si="2"/>
        <v>0</v>
      </c>
      <c r="CL5" s="205">
        <f t="shared" si="2"/>
        <v>0</v>
      </c>
      <c r="CM5" s="205">
        <f t="shared" si="2"/>
        <v>0</v>
      </c>
      <c r="CN5" s="205">
        <f t="shared" si="2"/>
        <v>0</v>
      </c>
      <c r="CO5" s="205">
        <f t="shared" si="2"/>
        <v>0</v>
      </c>
      <c r="CP5" s="205">
        <f t="shared" si="2"/>
        <v>398.54972375690619</v>
      </c>
      <c r="CQ5" s="205">
        <f t="shared" si="2"/>
        <v>398.54972375690619</v>
      </c>
      <c r="CR5" s="205">
        <f t="shared" si="2"/>
        <v>398.54972375690619</v>
      </c>
      <c r="CS5" s="205">
        <f t="shared" si="3"/>
        <v>398.54972375690619</v>
      </c>
      <c r="CT5" s="205">
        <f t="shared" si="3"/>
        <v>398.54972375690619</v>
      </c>
      <c r="CU5" s="205">
        <f t="shared" si="3"/>
        <v>398.54972375690619</v>
      </c>
      <c r="CV5" s="205">
        <f t="shared" si="3"/>
        <v>398.54972375690619</v>
      </c>
      <c r="CW5" s="205">
        <f t="shared" si="3"/>
        <v>398.54972375690619</v>
      </c>
      <c r="CX5" s="205">
        <f t="shared" si="3"/>
        <v>398.54972375690619</v>
      </c>
      <c r="CY5" s="205">
        <f t="shared" si="3"/>
        <v>739.01933701657481</v>
      </c>
      <c r="CZ5" s="205">
        <f t="shared" si="3"/>
        <v>739.01933701657481</v>
      </c>
      <c r="DA5" s="205">
        <f t="shared" si="3"/>
        <v>739.01933701657481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0</v>
      </c>
      <c r="C7" s="204">
        <f>Income!C76</f>
        <v>0</v>
      </c>
      <c r="D7" s="204">
        <f>Income!D76</f>
        <v>7650.0000000000009</v>
      </c>
      <c r="E7" s="204">
        <f>Income!E76</f>
        <v>22250</v>
      </c>
      <c r="F7" s="205">
        <f t="shared" si="4"/>
        <v>0</v>
      </c>
      <c r="G7" s="205">
        <f t="shared" si="0"/>
        <v>0</v>
      </c>
      <c r="H7" s="205">
        <f t="shared" si="0"/>
        <v>0</v>
      </c>
      <c r="I7" s="205">
        <f t="shared" si="0"/>
        <v>0</v>
      </c>
      <c r="J7" s="205">
        <f t="shared" si="0"/>
        <v>0</v>
      </c>
      <c r="K7" s="205">
        <f t="shared" si="0"/>
        <v>0</v>
      </c>
      <c r="L7" s="205">
        <f t="shared" si="0"/>
        <v>0</v>
      </c>
      <c r="M7" s="205">
        <f t="shared" si="0"/>
        <v>0</v>
      </c>
      <c r="N7" s="205">
        <f t="shared" si="0"/>
        <v>0</v>
      </c>
      <c r="O7" s="205">
        <f t="shared" si="0"/>
        <v>0</v>
      </c>
      <c r="P7" s="205">
        <f t="shared" si="0"/>
        <v>0</v>
      </c>
      <c r="Q7" s="205">
        <f t="shared" si="0"/>
        <v>0</v>
      </c>
      <c r="R7" s="205">
        <f t="shared" si="0"/>
        <v>0</v>
      </c>
      <c r="S7" s="205">
        <f t="shared" si="0"/>
        <v>0</v>
      </c>
      <c r="T7" s="205">
        <f t="shared" si="0"/>
        <v>0</v>
      </c>
      <c r="U7" s="205">
        <f t="shared" si="0"/>
        <v>0</v>
      </c>
      <c r="V7" s="205">
        <f t="shared" si="0"/>
        <v>0</v>
      </c>
      <c r="W7" s="205">
        <f t="shared" si="0"/>
        <v>0</v>
      </c>
      <c r="X7" s="205">
        <f t="shared" si="0"/>
        <v>0</v>
      </c>
      <c r="Y7" s="205">
        <f t="shared" si="0"/>
        <v>0</v>
      </c>
      <c r="Z7" s="205">
        <f t="shared" si="0"/>
        <v>0</v>
      </c>
      <c r="AA7" s="205">
        <f t="shared" si="0"/>
        <v>0</v>
      </c>
      <c r="AB7" s="205">
        <f t="shared" si="0"/>
        <v>0</v>
      </c>
      <c r="AC7" s="205">
        <f t="shared" si="0"/>
        <v>0</v>
      </c>
      <c r="AD7" s="205">
        <f t="shared" si="0"/>
        <v>0</v>
      </c>
      <c r="AE7" s="205">
        <f t="shared" si="0"/>
        <v>0</v>
      </c>
      <c r="AF7" s="205">
        <f t="shared" si="0"/>
        <v>0</v>
      </c>
      <c r="AG7" s="205">
        <f t="shared" si="0"/>
        <v>0</v>
      </c>
      <c r="AH7" s="205">
        <f t="shared" si="0"/>
        <v>0</v>
      </c>
      <c r="AI7" s="205">
        <f t="shared" si="0"/>
        <v>0</v>
      </c>
      <c r="AJ7" s="205">
        <f t="shared" si="0"/>
        <v>0</v>
      </c>
      <c r="AK7" s="205">
        <f t="shared" si="0"/>
        <v>0</v>
      </c>
      <c r="AL7" s="205">
        <f t="shared" si="0"/>
        <v>0</v>
      </c>
      <c r="AM7" s="205">
        <f t="shared" si="0"/>
        <v>0</v>
      </c>
      <c r="AN7" s="205">
        <f t="shared" si="0"/>
        <v>0</v>
      </c>
      <c r="AO7" s="205">
        <f t="shared" si="0"/>
        <v>0</v>
      </c>
      <c r="AP7" s="205">
        <f t="shared" si="0"/>
        <v>0</v>
      </c>
      <c r="AQ7" s="205">
        <f t="shared" si="0"/>
        <v>0</v>
      </c>
      <c r="AR7" s="205">
        <f t="shared" si="0"/>
        <v>0</v>
      </c>
      <c r="AS7" s="205">
        <f t="shared" si="0"/>
        <v>0</v>
      </c>
      <c r="AT7" s="205">
        <f t="shared" si="0"/>
        <v>0</v>
      </c>
      <c r="AU7" s="205">
        <f t="shared" ref="AU7:BJ8" si="5">IF(AU$2&lt;=($B$2+$C$2+$D$2),IF(AU$2&lt;=($B$2+$C$2),IF(AU$2&lt;=$B$2,$B7,$C7),$D7),$E7)</f>
        <v>0</v>
      </c>
      <c r="AV7" s="205">
        <f t="shared" si="5"/>
        <v>0</v>
      </c>
      <c r="AW7" s="205">
        <f t="shared" si="5"/>
        <v>0</v>
      </c>
      <c r="AX7" s="205">
        <f t="shared" si="5"/>
        <v>0</v>
      </c>
      <c r="AY7" s="205">
        <f t="shared" si="5"/>
        <v>0</v>
      </c>
      <c r="AZ7" s="205">
        <f t="shared" si="5"/>
        <v>0</v>
      </c>
      <c r="BA7" s="205">
        <f t="shared" si="5"/>
        <v>0</v>
      </c>
      <c r="BB7" s="205">
        <f t="shared" si="5"/>
        <v>0</v>
      </c>
      <c r="BC7" s="205">
        <f t="shared" si="5"/>
        <v>0</v>
      </c>
      <c r="BD7" s="205">
        <f t="shared" si="5"/>
        <v>0</v>
      </c>
      <c r="BE7" s="205">
        <f t="shared" si="5"/>
        <v>0</v>
      </c>
      <c r="BF7" s="205">
        <f t="shared" si="5"/>
        <v>0</v>
      </c>
      <c r="BG7" s="205">
        <f t="shared" si="5"/>
        <v>0</v>
      </c>
      <c r="BH7" s="205">
        <f t="shared" si="5"/>
        <v>0</v>
      </c>
      <c r="BI7" s="205">
        <f t="shared" si="5"/>
        <v>0</v>
      </c>
      <c r="BJ7" s="205">
        <f t="shared" si="5"/>
        <v>0</v>
      </c>
      <c r="BK7" s="205">
        <f t="shared" si="1"/>
        <v>0</v>
      </c>
      <c r="BL7" s="205">
        <f t="shared" si="1"/>
        <v>0</v>
      </c>
      <c r="BM7" s="205">
        <f t="shared" si="1"/>
        <v>0</v>
      </c>
      <c r="BN7" s="205">
        <f t="shared" si="1"/>
        <v>0</v>
      </c>
      <c r="BO7" s="205">
        <f t="shared" si="1"/>
        <v>0</v>
      </c>
      <c r="BP7" s="205">
        <f t="shared" si="1"/>
        <v>0</v>
      </c>
      <c r="BQ7" s="205">
        <f t="shared" si="1"/>
        <v>0</v>
      </c>
      <c r="BR7" s="205">
        <f t="shared" si="1"/>
        <v>0</v>
      </c>
      <c r="BS7" s="205">
        <f t="shared" si="1"/>
        <v>0</v>
      </c>
      <c r="BT7" s="205">
        <f t="shared" si="1"/>
        <v>0</v>
      </c>
      <c r="BU7" s="205">
        <f t="shared" si="1"/>
        <v>0</v>
      </c>
      <c r="BV7" s="205">
        <f t="shared" si="1"/>
        <v>0</v>
      </c>
      <c r="BW7" s="205">
        <f t="shared" si="1"/>
        <v>0</v>
      </c>
      <c r="BX7" s="205">
        <f t="shared" si="1"/>
        <v>0</v>
      </c>
      <c r="BY7" s="205">
        <f t="shared" si="1"/>
        <v>0</v>
      </c>
      <c r="BZ7" s="205">
        <f t="shared" si="1"/>
        <v>0</v>
      </c>
      <c r="CA7" s="205">
        <f t="shared" si="2"/>
        <v>0</v>
      </c>
      <c r="CB7" s="205">
        <f t="shared" si="2"/>
        <v>0</v>
      </c>
      <c r="CC7" s="205">
        <f t="shared" si="2"/>
        <v>0</v>
      </c>
      <c r="CD7" s="205">
        <f t="shared" si="2"/>
        <v>0</v>
      </c>
      <c r="CE7" s="205">
        <f t="shared" si="2"/>
        <v>0</v>
      </c>
      <c r="CF7" s="205">
        <f t="shared" si="2"/>
        <v>0</v>
      </c>
      <c r="CG7" s="205">
        <f t="shared" si="2"/>
        <v>0</v>
      </c>
      <c r="CH7" s="205">
        <f t="shared" si="2"/>
        <v>0</v>
      </c>
      <c r="CI7" s="205">
        <f t="shared" si="2"/>
        <v>0</v>
      </c>
      <c r="CJ7" s="205">
        <f t="shared" si="2"/>
        <v>0</v>
      </c>
      <c r="CK7" s="205">
        <f t="shared" si="2"/>
        <v>0</v>
      </c>
      <c r="CL7" s="205">
        <f t="shared" si="2"/>
        <v>0</v>
      </c>
      <c r="CM7" s="205">
        <f t="shared" si="2"/>
        <v>0</v>
      </c>
      <c r="CN7" s="205">
        <f t="shared" si="2"/>
        <v>0</v>
      </c>
      <c r="CO7" s="205">
        <f t="shared" si="2"/>
        <v>0</v>
      </c>
      <c r="CP7" s="205">
        <f t="shared" si="2"/>
        <v>7650.0000000000009</v>
      </c>
      <c r="CQ7" s="205">
        <f t="shared" si="2"/>
        <v>7650.0000000000009</v>
      </c>
      <c r="CR7" s="205">
        <f t="shared" si="2"/>
        <v>7650.0000000000009</v>
      </c>
      <c r="CS7" s="205">
        <f t="shared" si="3"/>
        <v>7650.0000000000009</v>
      </c>
      <c r="CT7" s="205">
        <f t="shared" si="3"/>
        <v>7650.0000000000009</v>
      </c>
      <c r="CU7" s="205">
        <f t="shared" si="3"/>
        <v>7650.0000000000009</v>
      </c>
      <c r="CV7" s="205">
        <f t="shared" si="3"/>
        <v>7650.0000000000009</v>
      </c>
      <c r="CW7" s="205">
        <f t="shared" si="3"/>
        <v>7650.0000000000009</v>
      </c>
      <c r="CX7" s="205">
        <f t="shared" si="3"/>
        <v>7650.0000000000009</v>
      </c>
      <c r="CY7" s="205">
        <f t="shared" si="3"/>
        <v>22250</v>
      </c>
      <c r="CZ7" s="205">
        <f t="shared" si="3"/>
        <v>22250</v>
      </c>
      <c r="DA7" s="205">
        <f t="shared" si="3"/>
        <v>22250</v>
      </c>
      <c r="DB7" s="205"/>
    </row>
    <row r="8" spans="1:106">
      <c r="A8" s="202" t="str">
        <f>Income!A77</f>
        <v>Wild foods consumed and sold</v>
      </c>
      <c r="B8" s="204">
        <f>Income!B77</f>
        <v>0</v>
      </c>
      <c r="C8" s="204">
        <f>Income!C77</f>
        <v>0</v>
      </c>
      <c r="D8" s="204">
        <f>Income!D77</f>
        <v>0</v>
      </c>
      <c r="E8" s="204">
        <f>Income!E77</f>
        <v>0</v>
      </c>
      <c r="F8" s="205">
        <f t="shared" si="4"/>
        <v>0</v>
      </c>
      <c r="G8" s="205">
        <f t="shared" si="4"/>
        <v>0</v>
      </c>
      <c r="H8" s="205">
        <f t="shared" si="4"/>
        <v>0</v>
      </c>
      <c r="I8" s="205">
        <f t="shared" si="4"/>
        <v>0</v>
      </c>
      <c r="J8" s="205">
        <f t="shared" si="4"/>
        <v>0</v>
      </c>
      <c r="K8" s="205">
        <f t="shared" si="4"/>
        <v>0</v>
      </c>
      <c r="L8" s="205">
        <f t="shared" si="4"/>
        <v>0</v>
      </c>
      <c r="M8" s="205">
        <f t="shared" si="4"/>
        <v>0</v>
      </c>
      <c r="N8" s="205">
        <f t="shared" si="4"/>
        <v>0</v>
      </c>
      <c r="O8" s="205">
        <f t="shared" si="4"/>
        <v>0</v>
      </c>
      <c r="P8" s="205">
        <f t="shared" si="4"/>
        <v>0</v>
      </c>
      <c r="Q8" s="205">
        <f t="shared" si="4"/>
        <v>0</v>
      </c>
      <c r="R8" s="205">
        <f t="shared" si="4"/>
        <v>0</v>
      </c>
      <c r="S8" s="205">
        <f t="shared" si="4"/>
        <v>0</v>
      </c>
      <c r="T8" s="205">
        <f t="shared" si="4"/>
        <v>0</v>
      </c>
      <c r="U8" s="205">
        <f t="shared" si="4"/>
        <v>0</v>
      </c>
      <c r="V8" s="205">
        <f t="shared" ref="V8:AK18" si="6">IF(V$2&lt;=($B$2+$C$2+$D$2),IF(V$2&lt;=($B$2+$C$2),IF(V$2&lt;=$B$2,$B8,$C8),$D8),$E8)</f>
        <v>0</v>
      </c>
      <c r="W8" s="205">
        <f t="shared" si="6"/>
        <v>0</v>
      </c>
      <c r="X8" s="205">
        <f t="shared" si="6"/>
        <v>0</v>
      </c>
      <c r="Y8" s="205">
        <f t="shared" si="6"/>
        <v>0</v>
      </c>
      <c r="Z8" s="205">
        <f t="shared" si="6"/>
        <v>0</v>
      </c>
      <c r="AA8" s="205">
        <f t="shared" si="6"/>
        <v>0</v>
      </c>
      <c r="AB8" s="205">
        <f t="shared" si="6"/>
        <v>0</v>
      </c>
      <c r="AC8" s="205">
        <f t="shared" si="6"/>
        <v>0</v>
      </c>
      <c r="AD8" s="205">
        <f t="shared" si="6"/>
        <v>0</v>
      </c>
      <c r="AE8" s="205">
        <f t="shared" si="6"/>
        <v>0</v>
      </c>
      <c r="AF8" s="205">
        <f t="shared" si="6"/>
        <v>0</v>
      </c>
      <c r="AG8" s="205">
        <f t="shared" si="6"/>
        <v>0</v>
      </c>
      <c r="AH8" s="205">
        <f t="shared" si="6"/>
        <v>0</v>
      </c>
      <c r="AI8" s="205">
        <f t="shared" si="6"/>
        <v>0</v>
      </c>
      <c r="AJ8" s="205">
        <f t="shared" si="6"/>
        <v>0</v>
      </c>
      <c r="AK8" s="205">
        <f t="shared" si="6"/>
        <v>0</v>
      </c>
      <c r="AL8" s="205">
        <f t="shared" ref="AL8:BA18" si="7">IF(AL$2&lt;=($B$2+$C$2+$D$2),IF(AL$2&lt;=($B$2+$C$2),IF(AL$2&lt;=$B$2,$B8,$C8),$D8),$E8)</f>
        <v>0</v>
      </c>
      <c r="AM8" s="205">
        <f t="shared" si="7"/>
        <v>0</v>
      </c>
      <c r="AN8" s="205">
        <f t="shared" si="7"/>
        <v>0</v>
      </c>
      <c r="AO8" s="205">
        <f t="shared" si="7"/>
        <v>0</v>
      </c>
      <c r="AP8" s="205">
        <f t="shared" si="7"/>
        <v>0</v>
      </c>
      <c r="AQ8" s="205">
        <f t="shared" si="7"/>
        <v>0</v>
      </c>
      <c r="AR8" s="205">
        <f t="shared" si="7"/>
        <v>0</v>
      </c>
      <c r="AS8" s="205">
        <f t="shared" si="7"/>
        <v>0</v>
      </c>
      <c r="AT8" s="205">
        <f t="shared" si="7"/>
        <v>0</v>
      </c>
      <c r="AU8" s="205">
        <f t="shared" si="7"/>
        <v>0</v>
      </c>
      <c r="AV8" s="205">
        <f t="shared" si="7"/>
        <v>0</v>
      </c>
      <c r="AW8" s="205">
        <f t="shared" si="7"/>
        <v>0</v>
      </c>
      <c r="AX8" s="205">
        <f t="shared" si="7"/>
        <v>0</v>
      </c>
      <c r="AY8" s="205">
        <f t="shared" si="7"/>
        <v>0</v>
      </c>
      <c r="AZ8" s="205">
        <f t="shared" si="7"/>
        <v>0</v>
      </c>
      <c r="BA8" s="205">
        <f t="shared" si="7"/>
        <v>0</v>
      </c>
      <c r="BB8" s="205">
        <f t="shared" si="5"/>
        <v>0</v>
      </c>
      <c r="BC8" s="205">
        <f t="shared" si="5"/>
        <v>0</v>
      </c>
      <c r="BD8" s="205">
        <f t="shared" si="5"/>
        <v>0</v>
      </c>
      <c r="BE8" s="205">
        <f t="shared" si="5"/>
        <v>0</v>
      </c>
      <c r="BF8" s="205">
        <f t="shared" si="5"/>
        <v>0</v>
      </c>
      <c r="BG8" s="205">
        <f t="shared" si="5"/>
        <v>0</v>
      </c>
      <c r="BH8" s="205">
        <f t="shared" si="5"/>
        <v>0</v>
      </c>
      <c r="BI8" s="205">
        <f t="shared" si="5"/>
        <v>0</v>
      </c>
      <c r="BJ8" s="205">
        <f t="shared" si="5"/>
        <v>0</v>
      </c>
      <c r="BK8" s="205">
        <f t="shared" si="1"/>
        <v>0</v>
      </c>
      <c r="BL8" s="205">
        <f t="shared" si="1"/>
        <v>0</v>
      </c>
      <c r="BM8" s="205">
        <f t="shared" si="1"/>
        <v>0</v>
      </c>
      <c r="BN8" s="205">
        <f t="shared" si="1"/>
        <v>0</v>
      </c>
      <c r="BO8" s="205">
        <f t="shared" si="1"/>
        <v>0</v>
      </c>
      <c r="BP8" s="205">
        <f t="shared" si="1"/>
        <v>0</v>
      </c>
      <c r="BQ8" s="205">
        <f t="shared" si="1"/>
        <v>0</v>
      </c>
      <c r="BR8" s="205">
        <f t="shared" si="1"/>
        <v>0</v>
      </c>
      <c r="BS8" s="205">
        <f t="shared" si="1"/>
        <v>0</v>
      </c>
      <c r="BT8" s="205">
        <f t="shared" si="1"/>
        <v>0</v>
      </c>
      <c r="BU8" s="205">
        <f t="shared" si="1"/>
        <v>0</v>
      </c>
      <c r="BV8" s="205">
        <f t="shared" si="1"/>
        <v>0</v>
      </c>
      <c r="BW8" s="205">
        <f t="shared" si="1"/>
        <v>0</v>
      </c>
      <c r="BX8" s="205">
        <f t="shared" si="1"/>
        <v>0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0</v>
      </c>
      <c r="C9" s="204">
        <f>Income!C78</f>
        <v>40</v>
      </c>
      <c r="D9" s="204">
        <f>Income!D78</f>
        <v>389.67348066298342</v>
      </c>
      <c r="E9" s="204">
        <f>Income!E78</f>
        <v>0</v>
      </c>
      <c r="F9" s="205">
        <f t="shared" si="4"/>
        <v>40</v>
      </c>
      <c r="G9" s="205">
        <f t="shared" si="4"/>
        <v>40</v>
      </c>
      <c r="H9" s="205">
        <f t="shared" si="4"/>
        <v>40</v>
      </c>
      <c r="I9" s="205">
        <f t="shared" si="4"/>
        <v>40</v>
      </c>
      <c r="J9" s="205">
        <f t="shared" si="4"/>
        <v>40</v>
      </c>
      <c r="K9" s="205">
        <f t="shared" si="4"/>
        <v>40</v>
      </c>
      <c r="L9" s="205">
        <f t="shared" si="4"/>
        <v>40</v>
      </c>
      <c r="M9" s="205">
        <f t="shared" si="4"/>
        <v>40</v>
      </c>
      <c r="N9" s="205">
        <f t="shared" si="4"/>
        <v>40</v>
      </c>
      <c r="O9" s="205">
        <f t="shared" si="4"/>
        <v>40</v>
      </c>
      <c r="P9" s="205">
        <f t="shared" si="4"/>
        <v>40</v>
      </c>
      <c r="Q9" s="205">
        <f t="shared" si="4"/>
        <v>40</v>
      </c>
      <c r="R9" s="205">
        <f t="shared" si="4"/>
        <v>40</v>
      </c>
      <c r="S9" s="205">
        <f t="shared" si="4"/>
        <v>40</v>
      </c>
      <c r="T9" s="205">
        <f t="shared" si="4"/>
        <v>40</v>
      </c>
      <c r="U9" s="205">
        <f t="shared" si="4"/>
        <v>40</v>
      </c>
      <c r="V9" s="205">
        <f t="shared" si="6"/>
        <v>40</v>
      </c>
      <c r="W9" s="205">
        <f t="shared" si="6"/>
        <v>40</v>
      </c>
      <c r="X9" s="205">
        <f t="shared" si="6"/>
        <v>40</v>
      </c>
      <c r="Y9" s="205">
        <f t="shared" si="6"/>
        <v>40</v>
      </c>
      <c r="Z9" s="205">
        <f t="shared" si="6"/>
        <v>40</v>
      </c>
      <c r="AA9" s="205">
        <f t="shared" si="6"/>
        <v>40</v>
      </c>
      <c r="AB9" s="205">
        <f t="shared" si="6"/>
        <v>40</v>
      </c>
      <c r="AC9" s="205">
        <f t="shared" si="6"/>
        <v>40</v>
      </c>
      <c r="AD9" s="205">
        <f t="shared" si="6"/>
        <v>40</v>
      </c>
      <c r="AE9" s="205">
        <f t="shared" si="6"/>
        <v>40</v>
      </c>
      <c r="AF9" s="205">
        <f t="shared" si="6"/>
        <v>40</v>
      </c>
      <c r="AG9" s="205">
        <f t="shared" si="6"/>
        <v>40</v>
      </c>
      <c r="AH9" s="205">
        <f t="shared" si="6"/>
        <v>40</v>
      </c>
      <c r="AI9" s="205">
        <f t="shared" si="6"/>
        <v>40</v>
      </c>
      <c r="AJ9" s="205">
        <f t="shared" si="6"/>
        <v>40</v>
      </c>
      <c r="AK9" s="205">
        <f t="shared" si="6"/>
        <v>40</v>
      </c>
      <c r="AL9" s="205">
        <f t="shared" si="7"/>
        <v>40</v>
      </c>
      <c r="AM9" s="205">
        <f t="shared" si="7"/>
        <v>40</v>
      </c>
      <c r="AN9" s="205">
        <f t="shared" si="7"/>
        <v>40</v>
      </c>
      <c r="AO9" s="205">
        <f t="shared" si="7"/>
        <v>40</v>
      </c>
      <c r="AP9" s="205">
        <f t="shared" si="7"/>
        <v>40</v>
      </c>
      <c r="AQ9" s="205">
        <f t="shared" si="7"/>
        <v>40</v>
      </c>
      <c r="AR9" s="205">
        <f t="shared" si="7"/>
        <v>40</v>
      </c>
      <c r="AS9" s="205">
        <f t="shared" si="7"/>
        <v>40</v>
      </c>
      <c r="AT9" s="205">
        <f t="shared" si="7"/>
        <v>40</v>
      </c>
      <c r="AU9" s="205">
        <f t="shared" si="7"/>
        <v>40</v>
      </c>
      <c r="AV9" s="205">
        <f t="shared" si="7"/>
        <v>40</v>
      </c>
      <c r="AW9" s="205">
        <f t="shared" si="7"/>
        <v>40</v>
      </c>
      <c r="AX9" s="205">
        <f t="shared" si="1"/>
        <v>40</v>
      </c>
      <c r="AY9" s="205">
        <f t="shared" si="1"/>
        <v>40</v>
      </c>
      <c r="AZ9" s="205">
        <f t="shared" si="1"/>
        <v>40</v>
      </c>
      <c r="BA9" s="205">
        <f t="shared" si="1"/>
        <v>40</v>
      </c>
      <c r="BB9" s="205">
        <f t="shared" si="1"/>
        <v>40</v>
      </c>
      <c r="BC9" s="205">
        <f t="shared" si="1"/>
        <v>40</v>
      </c>
      <c r="BD9" s="205">
        <f t="shared" si="1"/>
        <v>40</v>
      </c>
      <c r="BE9" s="205">
        <f t="shared" si="1"/>
        <v>40</v>
      </c>
      <c r="BF9" s="205">
        <f t="shared" si="1"/>
        <v>40</v>
      </c>
      <c r="BG9" s="205">
        <f t="shared" si="1"/>
        <v>40</v>
      </c>
      <c r="BH9" s="205">
        <f t="shared" si="1"/>
        <v>40</v>
      </c>
      <c r="BI9" s="205">
        <f t="shared" si="1"/>
        <v>40</v>
      </c>
      <c r="BJ9" s="205">
        <f t="shared" si="1"/>
        <v>40</v>
      </c>
      <c r="BK9" s="205">
        <f t="shared" si="1"/>
        <v>40</v>
      </c>
      <c r="BL9" s="205">
        <f t="shared" si="1"/>
        <v>40</v>
      </c>
      <c r="BM9" s="205">
        <f t="shared" si="1"/>
        <v>40</v>
      </c>
      <c r="BN9" s="205">
        <f t="shared" si="1"/>
        <v>40</v>
      </c>
      <c r="BO9" s="205">
        <f t="shared" si="1"/>
        <v>40</v>
      </c>
      <c r="BP9" s="205">
        <f t="shared" si="1"/>
        <v>40</v>
      </c>
      <c r="BQ9" s="205">
        <f t="shared" si="1"/>
        <v>40</v>
      </c>
      <c r="BR9" s="205">
        <f t="shared" si="1"/>
        <v>40</v>
      </c>
      <c r="BS9" s="205">
        <f t="shared" si="1"/>
        <v>40</v>
      </c>
      <c r="BT9" s="205">
        <f t="shared" si="1"/>
        <v>40</v>
      </c>
      <c r="BU9" s="205">
        <f t="shared" si="1"/>
        <v>40</v>
      </c>
      <c r="BV9" s="205">
        <f t="shared" si="1"/>
        <v>40</v>
      </c>
      <c r="BW9" s="205">
        <f t="shared" si="1"/>
        <v>40</v>
      </c>
      <c r="BX9" s="205">
        <f t="shared" si="1"/>
        <v>40</v>
      </c>
      <c r="BY9" s="205">
        <f t="shared" si="1"/>
        <v>40</v>
      </c>
      <c r="BZ9" s="205">
        <f t="shared" si="1"/>
        <v>40</v>
      </c>
      <c r="CA9" s="205">
        <f t="shared" si="2"/>
        <v>40</v>
      </c>
      <c r="CB9" s="205">
        <f t="shared" si="2"/>
        <v>40</v>
      </c>
      <c r="CC9" s="205">
        <f t="shared" si="2"/>
        <v>40</v>
      </c>
      <c r="CD9" s="205">
        <f t="shared" si="2"/>
        <v>40</v>
      </c>
      <c r="CE9" s="205">
        <f t="shared" si="2"/>
        <v>40</v>
      </c>
      <c r="CF9" s="205">
        <f t="shared" si="2"/>
        <v>40</v>
      </c>
      <c r="CG9" s="205">
        <f t="shared" si="2"/>
        <v>40</v>
      </c>
      <c r="CH9" s="205">
        <f t="shared" si="2"/>
        <v>40</v>
      </c>
      <c r="CI9" s="205">
        <f t="shared" si="2"/>
        <v>40</v>
      </c>
      <c r="CJ9" s="205">
        <f t="shared" si="2"/>
        <v>40</v>
      </c>
      <c r="CK9" s="205">
        <f t="shared" si="2"/>
        <v>40</v>
      </c>
      <c r="CL9" s="205">
        <f t="shared" si="2"/>
        <v>40</v>
      </c>
      <c r="CM9" s="205">
        <f t="shared" si="2"/>
        <v>40</v>
      </c>
      <c r="CN9" s="205">
        <f t="shared" si="2"/>
        <v>40</v>
      </c>
      <c r="CO9" s="205">
        <f t="shared" si="2"/>
        <v>40</v>
      </c>
      <c r="CP9" s="205">
        <f t="shared" si="2"/>
        <v>389.67348066298342</v>
      </c>
      <c r="CQ9" s="205">
        <f t="shared" si="2"/>
        <v>389.67348066298342</v>
      </c>
      <c r="CR9" s="205">
        <f t="shared" si="2"/>
        <v>389.67348066298342</v>
      </c>
      <c r="CS9" s="205">
        <f t="shared" si="3"/>
        <v>389.67348066298342</v>
      </c>
      <c r="CT9" s="205">
        <f t="shared" si="3"/>
        <v>389.67348066298342</v>
      </c>
      <c r="CU9" s="205">
        <f t="shared" si="3"/>
        <v>389.67348066298342</v>
      </c>
      <c r="CV9" s="205">
        <f t="shared" si="3"/>
        <v>389.67348066298342</v>
      </c>
      <c r="CW9" s="205">
        <f t="shared" si="3"/>
        <v>389.67348066298342</v>
      </c>
      <c r="CX9" s="205">
        <f t="shared" si="3"/>
        <v>389.67348066298342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0</v>
      </c>
      <c r="E10" s="204">
        <f>Income!E79</f>
        <v>60000.000000000007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0</v>
      </c>
      <c r="BY10" s="205">
        <f t="shared" si="8"/>
        <v>0</v>
      </c>
      <c r="BZ10" s="205">
        <f t="shared" si="8"/>
        <v>0</v>
      </c>
      <c r="CA10" s="205">
        <f t="shared" si="2"/>
        <v>0</v>
      </c>
      <c r="CB10" s="205">
        <f t="shared" si="2"/>
        <v>0</v>
      </c>
      <c r="CC10" s="205">
        <f t="shared" si="2"/>
        <v>0</v>
      </c>
      <c r="CD10" s="205">
        <f t="shared" si="2"/>
        <v>0</v>
      </c>
      <c r="CE10" s="205">
        <f t="shared" si="2"/>
        <v>0</v>
      </c>
      <c r="CF10" s="205">
        <f t="shared" si="2"/>
        <v>0</v>
      </c>
      <c r="CG10" s="205">
        <f t="shared" si="2"/>
        <v>0</v>
      </c>
      <c r="CH10" s="205">
        <f t="shared" si="2"/>
        <v>0</v>
      </c>
      <c r="CI10" s="205">
        <f t="shared" si="2"/>
        <v>0</v>
      </c>
      <c r="CJ10" s="205">
        <f t="shared" si="2"/>
        <v>0</v>
      </c>
      <c r="CK10" s="205">
        <f t="shared" si="2"/>
        <v>0</v>
      </c>
      <c r="CL10" s="205">
        <f t="shared" si="2"/>
        <v>0</v>
      </c>
      <c r="CM10" s="205">
        <f t="shared" si="2"/>
        <v>0</v>
      </c>
      <c r="CN10" s="205">
        <f t="shared" si="2"/>
        <v>0</v>
      </c>
      <c r="CO10" s="205">
        <f t="shared" si="2"/>
        <v>0</v>
      </c>
      <c r="CP10" s="205">
        <f t="shared" si="2"/>
        <v>0</v>
      </c>
      <c r="CQ10" s="205">
        <f t="shared" si="2"/>
        <v>0</v>
      </c>
      <c r="CR10" s="205">
        <f t="shared" si="2"/>
        <v>0</v>
      </c>
      <c r="CS10" s="205">
        <f t="shared" si="3"/>
        <v>0</v>
      </c>
      <c r="CT10" s="205">
        <f t="shared" si="3"/>
        <v>0</v>
      </c>
      <c r="CU10" s="205">
        <f t="shared" si="3"/>
        <v>0</v>
      </c>
      <c r="CV10" s="205">
        <f t="shared" si="3"/>
        <v>0</v>
      </c>
      <c r="CW10" s="205">
        <f t="shared" si="3"/>
        <v>0</v>
      </c>
      <c r="CX10" s="205">
        <f t="shared" si="3"/>
        <v>0</v>
      </c>
      <c r="CY10" s="205">
        <f t="shared" si="3"/>
        <v>60000.000000000007</v>
      </c>
      <c r="CZ10" s="205">
        <f t="shared" si="3"/>
        <v>60000.000000000007</v>
      </c>
      <c r="DA10" s="205">
        <f t="shared" si="3"/>
        <v>60000.000000000007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28800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28800</v>
      </c>
      <c r="CZ11" s="205">
        <f t="shared" si="3"/>
        <v>28800</v>
      </c>
      <c r="DA11" s="205">
        <f t="shared" si="3"/>
        <v>28800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0</v>
      </c>
      <c r="D12" s="204">
        <f>Income!D82</f>
        <v>0</v>
      </c>
      <c r="E12" s="204">
        <f>Income!E82</f>
        <v>7200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0</v>
      </c>
      <c r="AU12" s="205">
        <f t="shared" si="7"/>
        <v>0</v>
      </c>
      <c r="AV12" s="205">
        <f t="shared" si="7"/>
        <v>0</v>
      </c>
      <c r="AW12" s="205">
        <f t="shared" si="7"/>
        <v>0</v>
      </c>
      <c r="AX12" s="205">
        <f t="shared" si="8"/>
        <v>0</v>
      </c>
      <c r="AY12" s="205">
        <f t="shared" si="8"/>
        <v>0</v>
      </c>
      <c r="AZ12" s="205">
        <f t="shared" si="8"/>
        <v>0</v>
      </c>
      <c r="BA12" s="205">
        <f t="shared" si="8"/>
        <v>0</v>
      </c>
      <c r="BB12" s="205">
        <f t="shared" si="8"/>
        <v>0</v>
      </c>
      <c r="BC12" s="205">
        <f t="shared" si="8"/>
        <v>0</v>
      </c>
      <c r="BD12" s="205">
        <f t="shared" si="8"/>
        <v>0</v>
      </c>
      <c r="BE12" s="205">
        <f t="shared" si="8"/>
        <v>0</v>
      </c>
      <c r="BF12" s="205">
        <f t="shared" si="8"/>
        <v>0</v>
      </c>
      <c r="BG12" s="205">
        <f t="shared" si="8"/>
        <v>0</v>
      </c>
      <c r="BH12" s="205">
        <f t="shared" si="8"/>
        <v>0</v>
      </c>
      <c r="BI12" s="205">
        <f t="shared" si="8"/>
        <v>0</v>
      </c>
      <c r="BJ12" s="205">
        <f t="shared" si="8"/>
        <v>0</v>
      </c>
      <c r="BK12" s="205">
        <f t="shared" si="8"/>
        <v>0</v>
      </c>
      <c r="BL12" s="205">
        <f t="shared" si="8"/>
        <v>0</v>
      </c>
      <c r="BM12" s="205">
        <f t="shared" si="8"/>
        <v>0</v>
      </c>
      <c r="BN12" s="205">
        <f t="shared" si="8"/>
        <v>0</v>
      </c>
      <c r="BO12" s="205">
        <f t="shared" si="8"/>
        <v>0</v>
      </c>
      <c r="BP12" s="205">
        <f t="shared" si="8"/>
        <v>0</v>
      </c>
      <c r="BQ12" s="205">
        <f t="shared" si="8"/>
        <v>0</v>
      </c>
      <c r="BR12" s="205">
        <f t="shared" si="8"/>
        <v>0</v>
      </c>
      <c r="BS12" s="205">
        <f t="shared" si="8"/>
        <v>0</v>
      </c>
      <c r="BT12" s="205">
        <f t="shared" si="8"/>
        <v>0</v>
      </c>
      <c r="BU12" s="205">
        <f t="shared" si="8"/>
        <v>0</v>
      </c>
      <c r="BV12" s="205">
        <f t="shared" si="8"/>
        <v>0</v>
      </c>
      <c r="BW12" s="205">
        <f t="shared" si="8"/>
        <v>0</v>
      </c>
      <c r="BX12" s="205">
        <f t="shared" si="8"/>
        <v>0</v>
      </c>
      <c r="BY12" s="205">
        <f t="shared" si="8"/>
        <v>0</v>
      </c>
      <c r="BZ12" s="205">
        <f t="shared" si="8"/>
        <v>0</v>
      </c>
      <c r="CA12" s="205">
        <f t="shared" si="2"/>
        <v>0</v>
      </c>
      <c r="CB12" s="205">
        <f t="shared" si="2"/>
        <v>0</v>
      </c>
      <c r="CC12" s="205">
        <f t="shared" si="2"/>
        <v>0</v>
      </c>
      <c r="CD12" s="205">
        <f t="shared" si="2"/>
        <v>0</v>
      </c>
      <c r="CE12" s="205">
        <f t="shared" si="2"/>
        <v>0</v>
      </c>
      <c r="CF12" s="205">
        <f t="shared" si="2"/>
        <v>0</v>
      </c>
      <c r="CG12" s="205">
        <f t="shared" si="2"/>
        <v>0</v>
      </c>
      <c r="CH12" s="205">
        <f t="shared" si="2"/>
        <v>0</v>
      </c>
      <c r="CI12" s="205">
        <f t="shared" si="2"/>
        <v>0</v>
      </c>
      <c r="CJ12" s="205">
        <f t="shared" si="2"/>
        <v>0</v>
      </c>
      <c r="CK12" s="205">
        <f t="shared" si="2"/>
        <v>0</v>
      </c>
      <c r="CL12" s="205">
        <f t="shared" si="2"/>
        <v>0</v>
      </c>
      <c r="CM12" s="205">
        <f t="shared" si="2"/>
        <v>0</v>
      </c>
      <c r="CN12" s="205">
        <f t="shared" si="2"/>
        <v>0</v>
      </c>
      <c r="CO12" s="205">
        <f t="shared" si="2"/>
        <v>0</v>
      </c>
      <c r="CP12" s="205">
        <f t="shared" si="2"/>
        <v>0</v>
      </c>
      <c r="CQ12" s="205">
        <f t="shared" si="2"/>
        <v>0</v>
      </c>
      <c r="CR12" s="205">
        <f t="shared" si="2"/>
        <v>0</v>
      </c>
      <c r="CS12" s="205">
        <f t="shared" si="3"/>
        <v>0</v>
      </c>
      <c r="CT12" s="205">
        <f t="shared" si="3"/>
        <v>0</v>
      </c>
      <c r="CU12" s="205">
        <f t="shared" si="3"/>
        <v>0</v>
      </c>
      <c r="CV12" s="205">
        <f t="shared" si="3"/>
        <v>0</v>
      </c>
      <c r="CW12" s="205">
        <f t="shared" si="3"/>
        <v>0</v>
      </c>
      <c r="CX12" s="205">
        <f t="shared" si="3"/>
        <v>0</v>
      </c>
      <c r="CY12" s="205">
        <f t="shared" si="3"/>
        <v>7200</v>
      </c>
      <c r="CZ12" s="205">
        <f t="shared" si="3"/>
        <v>7200</v>
      </c>
      <c r="DA12" s="205">
        <f t="shared" si="3"/>
        <v>7200</v>
      </c>
      <c r="DB12" s="205"/>
    </row>
    <row r="13" spans="1:106">
      <c r="A13" s="202" t="str">
        <f>Income!A83</f>
        <v>Food transfer - official</v>
      </c>
      <c r="B13" s="204">
        <f>Income!B83</f>
        <v>0</v>
      </c>
      <c r="C13" s="204">
        <f>Income!C83</f>
        <v>877.98017281207547</v>
      </c>
      <c r="D13" s="204">
        <f>Income!D83</f>
        <v>877.98017281207547</v>
      </c>
      <c r="E13" s="204">
        <f>Income!E83</f>
        <v>0</v>
      </c>
      <c r="F13" s="205">
        <f t="shared" si="4"/>
        <v>877.98017281207547</v>
      </c>
      <c r="G13" s="205">
        <f t="shared" si="4"/>
        <v>877.98017281207547</v>
      </c>
      <c r="H13" s="205">
        <f t="shared" si="4"/>
        <v>877.98017281207547</v>
      </c>
      <c r="I13" s="205">
        <f t="shared" si="4"/>
        <v>877.98017281207547</v>
      </c>
      <c r="J13" s="205">
        <f t="shared" si="4"/>
        <v>877.98017281207547</v>
      </c>
      <c r="K13" s="205">
        <f t="shared" si="4"/>
        <v>877.98017281207547</v>
      </c>
      <c r="L13" s="205">
        <f t="shared" si="4"/>
        <v>877.98017281207547</v>
      </c>
      <c r="M13" s="205">
        <f t="shared" si="4"/>
        <v>877.98017281207547</v>
      </c>
      <c r="N13" s="205">
        <f t="shared" si="4"/>
        <v>877.98017281207547</v>
      </c>
      <c r="O13" s="205">
        <f t="shared" si="4"/>
        <v>877.98017281207547</v>
      </c>
      <c r="P13" s="205">
        <f t="shared" si="4"/>
        <v>877.98017281207547</v>
      </c>
      <c r="Q13" s="205">
        <f t="shared" si="4"/>
        <v>877.98017281207547</v>
      </c>
      <c r="R13" s="205">
        <f t="shared" si="4"/>
        <v>877.98017281207547</v>
      </c>
      <c r="S13" s="205">
        <f t="shared" si="4"/>
        <v>877.98017281207547</v>
      </c>
      <c r="T13" s="205">
        <f t="shared" si="4"/>
        <v>877.98017281207547</v>
      </c>
      <c r="U13" s="205">
        <f t="shared" si="4"/>
        <v>877.98017281207547</v>
      </c>
      <c r="V13" s="205">
        <f t="shared" si="6"/>
        <v>877.98017281207547</v>
      </c>
      <c r="W13" s="205">
        <f t="shared" si="6"/>
        <v>877.98017281207547</v>
      </c>
      <c r="X13" s="205">
        <f t="shared" si="6"/>
        <v>877.98017281207547</v>
      </c>
      <c r="Y13" s="205">
        <f t="shared" si="6"/>
        <v>877.98017281207547</v>
      </c>
      <c r="Z13" s="205">
        <f t="shared" si="6"/>
        <v>877.98017281207547</v>
      </c>
      <c r="AA13" s="205">
        <f t="shared" si="6"/>
        <v>877.98017281207547</v>
      </c>
      <c r="AB13" s="205">
        <f t="shared" si="6"/>
        <v>877.98017281207547</v>
      </c>
      <c r="AC13" s="205">
        <f t="shared" si="6"/>
        <v>877.98017281207547</v>
      </c>
      <c r="AD13" s="205">
        <f t="shared" si="6"/>
        <v>877.98017281207547</v>
      </c>
      <c r="AE13" s="205">
        <f t="shared" si="6"/>
        <v>877.98017281207547</v>
      </c>
      <c r="AF13" s="205">
        <f t="shared" si="6"/>
        <v>877.98017281207547</v>
      </c>
      <c r="AG13" s="205">
        <f t="shared" si="6"/>
        <v>877.98017281207547</v>
      </c>
      <c r="AH13" s="205">
        <f t="shared" si="6"/>
        <v>877.98017281207547</v>
      </c>
      <c r="AI13" s="205">
        <f t="shared" si="6"/>
        <v>877.98017281207547</v>
      </c>
      <c r="AJ13" s="205">
        <f t="shared" si="6"/>
        <v>877.98017281207547</v>
      </c>
      <c r="AK13" s="205">
        <f t="shared" si="6"/>
        <v>877.98017281207547</v>
      </c>
      <c r="AL13" s="205">
        <f t="shared" si="7"/>
        <v>877.98017281207547</v>
      </c>
      <c r="AM13" s="205">
        <f t="shared" si="7"/>
        <v>877.98017281207547</v>
      </c>
      <c r="AN13" s="205">
        <f t="shared" si="7"/>
        <v>877.98017281207547</v>
      </c>
      <c r="AO13" s="205">
        <f t="shared" si="7"/>
        <v>877.98017281207547</v>
      </c>
      <c r="AP13" s="205">
        <f t="shared" si="7"/>
        <v>877.98017281207547</v>
      </c>
      <c r="AQ13" s="205">
        <f t="shared" si="7"/>
        <v>877.98017281207547</v>
      </c>
      <c r="AR13" s="205">
        <f t="shared" si="7"/>
        <v>877.98017281207547</v>
      </c>
      <c r="AS13" s="205">
        <f t="shared" si="7"/>
        <v>877.98017281207547</v>
      </c>
      <c r="AT13" s="205">
        <f t="shared" si="7"/>
        <v>877.98017281207547</v>
      </c>
      <c r="AU13" s="205">
        <f t="shared" si="7"/>
        <v>877.98017281207547</v>
      </c>
      <c r="AV13" s="205">
        <f t="shared" si="7"/>
        <v>877.98017281207547</v>
      </c>
      <c r="AW13" s="205">
        <f t="shared" si="7"/>
        <v>877.98017281207547</v>
      </c>
      <c r="AX13" s="205">
        <f t="shared" si="8"/>
        <v>877.98017281207547</v>
      </c>
      <c r="AY13" s="205">
        <f t="shared" si="8"/>
        <v>877.98017281207547</v>
      </c>
      <c r="AZ13" s="205">
        <f t="shared" si="8"/>
        <v>877.98017281207547</v>
      </c>
      <c r="BA13" s="205">
        <f t="shared" si="8"/>
        <v>877.98017281207547</v>
      </c>
      <c r="BB13" s="205">
        <f t="shared" si="8"/>
        <v>877.98017281207547</v>
      </c>
      <c r="BC13" s="205">
        <f t="shared" si="8"/>
        <v>877.98017281207547</v>
      </c>
      <c r="BD13" s="205">
        <f t="shared" si="8"/>
        <v>877.98017281207547</v>
      </c>
      <c r="BE13" s="205">
        <f t="shared" si="8"/>
        <v>877.98017281207547</v>
      </c>
      <c r="BF13" s="205">
        <f t="shared" si="8"/>
        <v>877.98017281207547</v>
      </c>
      <c r="BG13" s="205">
        <f t="shared" si="8"/>
        <v>877.98017281207547</v>
      </c>
      <c r="BH13" s="205">
        <f t="shared" si="8"/>
        <v>877.98017281207547</v>
      </c>
      <c r="BI13" s="205">
        <f t="shared" si="8"/>
        <v>877.98017281207547</v>
      </c>
      <c r="BJ13" s="205">
        <f t="shared" si="8"/>
        <v>877.98017281207547</v>
      </c>
      <c r="BK13" s="205">
        <f t="shared" si="8"/>
        <v>877.98017281207547</v>
      </c>
      <c r="BL13" s="205">
        <f t="shared" si="8"/>
        <v>877.98017281207547</v>
      </c>
      <c r="BM13" s="205">
        <f t="shared" si="8"/>
        <v>877.98017281207547</v>
      </c>
      <c r="BN13" s="205">
        <f t="shared" si="8"/>
        <v>877.98017281207547</v>
      </c>
      <c r="BO13" s="205">
        <f t="shared" si="8"/>
        <v>877.98017281207547</v>
      </c>
      <c r="BP13" s="205">
        <f t="shared" si="8"/>
        <v>877.98017281207547</v>
      </c>
      <c r="BQ13" s="205">
        <f t="shared" si="8"/>
        <v>877.98017281207547</v>
      </c>
      <c r="BR13" s="205">
        <f t="shared" si="8"/>
        <v>877.98017281207547</v>
      </c>
      <c r="BS13" s="205">
        <f t="shared" si="8"/>
        <v>877.98017281207547</v>
      </c>
      <c r="BT13" s="205">
        <f t="shared" si="8"/>
        <v>877.98017281207547</v>
      </c>
      <c r="BU13" s="205">
        <f t="shared" si="8"/>
        <v>877.98017281207547</v>
      </c>
      <c r="BV13" s="205">
        <f t="shared" si="8"/>
        <v>877.98017281207547</v>
      </c>
      <c r="BW13" s="205">
        <f t="shared" si="8"/>
        <v>877.98017281207547</v>
      </c>
      <c r="BX13" s="205">
        <f t="shared" si="8"/>
        <v>877.98017281207547</v>
      </c>
      <c r="BY13" s="205">
        <f t="shared" si="8"/>
        <v>877.98017281207547</v>
      </c>
      <c r="BZ13" s="205">
        <f t="shared" si="8"/>
        <v>877.98017281207547</v>
      </c>
      <c r="CA13" s="205">
        <f t="shared" si="2"/>
        <v>877.98017281207547</v>
      </c>
      <c r="CB13" s="205">
        <f t="shared" si="2"/>
        <v>877.98017281207547</v>
      </c>
      <c r="CC13" s="205">
        <f t="shared" si="2"/>
        <v>877.98017281207547</v>
      </c>
      <c r="CD13" s="205">
        <f t="shared" si="2"/>
        <v>877.98017281207547</v>
      </c>
      <c r="CE13" s="205">
        <f t="shared" si="2"/>
        <v>877.98017281207547</v>
      </c>
      <c r="CF13" s="205">
        <f t="shared" si="2"/>
        <v>877.98017281207547</v>
      </c>
      <c r="CG13" s="205">
        <f t="shared" si="2"/>
        <v>877.98017281207547</v>
      </c>
      <c r="CH13" s="205">
        <f t="shared" si="2"/>
        <v>877.98017281207547</v>
      </c>
      <c r="CI13" s="205">
        <f t="shared" si="2"/>
        <v>877.98017281207547</v>
      </c>
      <c r="CJ13" s="205">
        <f t="shared" si="2"/>
        <v>877.98017281207547</v>
      </c>
      <c r="CK13" s="205">
        <f t="shared" si="2"/>
        <v>877.98017281207547</v>
      </c>
      <c r="CL13" s="205">
        <f t="shared" si="2"/>
        <v>877.98017281207547</v>
      </c>
      <c r="CM13" s="205">
        <f t="shared" si="2"/>
        <v>877.98017281207547</v>
      </c>
      <c r="CN13" s="205">
        <f t="shared" si="2"/>
        <v>877.98017281207547</v>
      </c>
      <c r="CO13" s="205">
        <f t="shared" si="2"/>
        <v>877.98017281207547</v>
      </c>
      <c r="CP13" s="205">
        <f t="shared" si="2"/>
        <v>877.98017281207547</v>
      </c>
      <c r="CQ13" s="205">
        <f t="shared" si="2"/>
        <v>877.98017281207547</v>
      </c>
      <c r="CR13" s="205">
        <f t="shared" si="2"/>
        <v>877.98017281207547</v>
      </c>
      <c r="CS13" s="205">
        <f t="shared" si="3"/>
        <v>877.98017281207547</v>
      </c>
      <c r="CT13" s="205">
        <f t="shared" si="3"/>
        <v>877.98017281207547</v>
      </c>
      <c r="CU13" s="205">
        <f t="shared" si="3"/>
        <v>877.98017281207547</v>
      </c>
      <c r="CV13" s="205">
        <f t="shared" si="3"/>
        <v>877.98017281207547</v>
      </c>
      <c r="CW13" s="205">
        <f t="shared" si="3"/>
        <v>877.98017281207547</v>
      </c>
      <c r="CX13" s="205">
        <f t="shared" si="3"/>
        <v>877.98017281207547</v>
      </c>
      <c r="CY13" s="205">
        <f t="shared" si="3"/>
        <v>0</v>
      </c>
      <c r="CZ13" s="205">
        <f t="shared" si="3"/>
        <v>0</v>
      </c>
      <c r="DA13" s="205">
        <f t="shared" si="3"/>
        <v>0</v>
      </c>
      <c r="DB13" s="205"/>
    </row>
    <row r="14" spans="1:106">
      <c r="A14" s="202" t="str">
        <f>Income!A85</f>
        <v>Cash transfer - official</v>
      </c>
      <c r="B14" s="204">
        <f>Income!B85</f>
        <v>0</v>
      </c>
      <c r="C14" s="204">
        <f>Income!C85</f>
        <v>20220</v>
      </c>
      <c r="D14" s="204">
        <f>Income!D85</f>
        <v>20220</v>
      </c>
      <c r="E14" s="204">
        <f>Income!E85</f>
        <v>7620</v>
      </c>
      <c r="F14" s="205">
        <f t="shared" si="4"/>
        <v>20220</v>
      </c>
      <c r="G14" s="205">
        <f t="shared" si="4"/>
        <v>20220</v>
      </c>
      <c r="H14" s="205">
        <f t="shared" si="4"/>
        <v>20220</v>
      </c>
      <c r="I14" s="205">
        <f t="shared" si="4"/>
        <v>20220</v>
      </c>
      <c r="J14" s="205">
        <f t="shared" si="4"/>
        <v>20220</v>
      </c>
      <c r="K14" s="205">
        <f t="shared" si="4"/>
        <v>20220</v>
      </c>
      <c r="L14" s="205">
        <f t="shared" si="4"/>
        <v>20220</v>
      </c>
      <c r="M14" s="205">
        <f t="shared" si="4"/>
        <v>20220</v>
      </c>
      <c r="N14" s="205">
        <f t="shared" si="4"/>
        <v>20220</v>
      </c>
      <c r="O14" s="205">
        <f t="shared" si="4"/>
        <v>20220</v>
      </c>
      <c r="P14" s="205">
        <f t="shared" si="4"/>
        <v>20220</v>
      </c>
      <c r="Q14" s="205">
        <f t="shared" si="4"/>
        <v>20220</v>
      </c>
      <c r="R14" s="205">
        <f t="shared" si="4"/>
        <v>20220</v>
      </c>
      <c r="S14" s="205">
        <f t="shared" si="4"/>
        <v>20220</v>
      </c>
      <c r="T14" s="205">
        <f t="shared" si="4"/>
        <v>20220</v>
      </c>
      <c r="U14" s="205">
        <f t="shared" si="4"/>
        <v>20220</v>
      </c>
      <c r="V14" s="205">
        <f t="shared" si="6"/>
        <v>20220</v>
      </c>
      <c r="W14" s="205">
        <f t="shared" si="6"/>
        <v>20220</v>
      </c>
      <c r="X14" s="205">
        <f t="shared" si="6"/>
        <v>20220</v>
      </c>
      <c r="Y14" s="205">
        <f t="shared" si="6"/>
        <v>20220</v>
      </c>
      <c r="Z14" s="205">
        <f t="shared" si="6"/>
        <v>20220</v>
      </c>
      <c r="AA14" s="205">
        <f t="shared" si="6"/>
        <v>20220</v>
      </c>
      <c r="AB14" s="205">
        <f t="shared" si="6"/>
        <v>20220</v>
      </c>
      <c r="AC14" s="205">
        <f t="shared" si="6"/>
        <v>20220</v>
      </c>
      <c r="AD14" s="205">
        <f t="shared" si="6"/>
        <v>20220</v>
      </c>
      <c r="AE14" s="205">
        <f t="shared" si="6"/>
        <v>20220</v>
      </c>
      <c r="AF14" s="205">
        <f t="shared" si="6"/>
        <v>20220</v>
      </c>
      <c r="AG14" s="205">
        <f t="shared" si="6"/>
        <v>20220</v>
      </c>
      <c r="AH14" s="205">
        <f t="shared" si="6"/>
        <v>20220</v>
      </c>
      <c r="AI14" s="205">
        <f t="shared" si="6"/>
        <v>20220</v>
      </c>
      <c r="AJ14" s="205">
        <f t="shared" si="6"/>
        <v>20220</v>
      </c>
      <c r="AK14" s="205">
        <f t="shared" si="6"/>
        <v>20220</v>
      </c>
      <c r="AL14" s="205">
        <f t="shared" si="7"/>
        <v>20220</v>
      </c>
      <c r="AM14" s="205">
        <f t="shared" si="7"/>
        <v>20220</v>
      </c>
      <c r="AN14" s="205">
        <f t="shared" si="7"/>
        <v>20220</v>
      </c>
      <c r="AO14" s="205">
        <f t="shared" si="7"/>
        <v>20220</v>
      </c>
      <c r="AP14" s="205">
        <f t="shared" si="7"/>
        <v>20220</v>
      </c>
      <c r="AQ14" s="205">
        <f t="shared" si="7"/>
        <v>20220</v>
      </c>
      <c r="AR14" s="205">
        <f t="shared" si="7"/>
        <v>20220</v>
      </c>
      <c r="AS14" s="205">
        <f t="shared" si="7"/>
        <v>20220</v>
      </c>
      <c r="AT14" s="205">
        <f t="shared" si="7"/>
        <v>20220</v>
      </c>
      <c r="AU14" s="205">
        <f t="shared" si="7"/>
        <v>20220</v>
      </c>
      <c r="AV14" s="205">
        <f t="shared" si="7"/>
        <v>20220</v>
      </c>
      <c r="AW14" s="205">
        <f t="shared" si="7"/>
        <v>20220</v>
      </c>
      <c r="AX14" s="205">
        <f t="shared" si="7"/>
        <v>20220</v>
      </c>
      <c r="AY14" s="205">
        <f t="shared" si="7"/>
        <v>20220</v>
      </c>
      <c r="AZ14" s="205">
        <f t="shared" si="7"/>
        <v>20220</v>
      </c>
      <c r="BA14" s="205">
        <f t="shared" si="7"/>
        <v>20220</v>
      </c>
      <c r="BB14" s="205">
        <f t="shared" si="8"/>
        <v>20220</v>
      </c>
      <c r="BC14" s="205">
        <f t="shared" si="8"/>
        <v>20220</v>
      </c>
      <c r="BD14" s="205">
        <f t="shared" si="8"/>
        <v>20220</v>
      </c>
      <c r="BE14" s="205">
        <f t="shared" si="8"/>
        <v>20220</v>
      </c>
      <c r="BF14" s="205">
        <f t="shared" si="8"/>
        <v>20220</v>
      </c>
      <c r="BG14" s="205">
        <f t="shared" si="8"/>
        <v>20220</v>
      </c>
      <c r="BH14" s="205">
        <f t="shared" si="8"/>
        <v>20220</v>
      </c>
      <c r="BI14" s="205">
        <f t="shared" si="8"/>
        <v>20220</v>
      </c>
      <c r="BJ14" s="205">
        <f t="shared" si="8"/>
        <v>20220</v>
      </c>
      <c r="BK14" s="205">
        <f t="shared" si="8"/>
        <v>20220</v>
      </c>
      <c r="BL14" s="205">
        <f t="shared" si="8"/>
        <v>20220</v>
      </c>
      <c r="BM14" s="205">
        <f t="shared" si="8"/>
        <v>20220</v>
      </c>
      <c r="BN14" s="205">
        <f t="shared" si="8"/>
        <v>20220</v>
      </c>
      <c r="BO14" s="205">
        <f t="shared" si="8"/>
        <v>20220</v>
      </c>
      <c r="BP14" s="205">
        <f t="shared" si="8"/>
        <v>20220</v>
      </c>
      <c r="BQ14" s="205">
        <f t="shared" si="8"/>
        <v>20220</v>
      </c>
      <c r="BR14" s="205">
        <f t="shared" si="8"/>
        <v>20220</v>
      </c>
      <c r="BS14" s="205">
        <f t="shared" si="8"/>
        <v>20220</v>
      </c>
      <c r="BT14" s="205">
        <f t="shared" si="8"/>
        <v>20220</v>
      </c>
      <c r="BU14" s="205">
        <f t="shared" si="8"/>
        <v>20220</v>
      </c>
      <c r="BV14" s="205">
        <f t="shared" si="8"/>
        <v>20220</v>
      </c>
      <c r="BW14" s="205">
        <f t="shared" si="8"/>
        <v>20220</v>
      </c>
      <c r="BX14" s="205">
        <f t="shared" si="8"/>
        <v>20220</v>
      </c>
      <c r="BY14" s="205">
        <f t="shared" si="8"/>
        <v>20220</v>
      </c>
      <c r="BZ14" s="205">
        <f t="shared" si="8"/>
        <v>20220</v>
      </c>
      <c r="CA14" s="205">
        <f t="shared" si="2"/>
        <v>20220</v>
      </c>
      <c r="CB14" s="205">
        <f t="shared" si="2"/>
        <v>20220</v>
      </c>
      <c r="CC14" s="205">
        <f t="shared" si="2"/>
        <v>20220</v>
      </c>
      <c r="CD14" s="205">
        <f t="shared" si="2"/>
        <v>20220</v>
      </c>
      <c r="CE14" s="205">
        <f t="shared" si="2"/>
        <v>20220</v>
      </c>
      <c r="CF14" s="205">
        <f t="shared" si="2"/>
        <v>20220</v>
      </c>
      <c r="CG14" s="205">
        <f t="shared" si="2"/>
        <v>20220</v>
      </c>
      <c r="CH14" s="205">
        <f t="shared" si="2"/>
        <v>20220</v>
      </c>
      <c r="CI14" s="205">
        <f t="shared" si="2"/>
        <v>20220</v>
      </c>
      <c r="CJ14" s="205">
        <f t="shared" si="2"/>
        <v>20220</v>
      </c>
      <c r="CK14" s="205">
        <f t="shared" si="2"/>
        <v>20220</v>
      </c>
      <c r="CL14" s="205">
        <f t="shared" si="2"/>
        <v>20220</v>
      </c>
      <c r="CM14" s="205">
        <f t="shared" si="2"/>
        <v>20220</v>
      </c>
      <c r="CN14" s="205">
        <f t="shared" si="2"/>
        <v>20220</v>
      </c>
      <c r="CO14" s="205">
        <f t="shared" si="2"/>
        <v>20220</v>
      </c>
      <c r="CP14" s="205">
        <f t="shared" si="2"/>
        <v>20220</v>
      </c>
      <c r="CQ14" s="205">
        <f t="shared" si="2"/>
        <v>20220</v>
      </c>
      <c r="CR14" s="205">
        <f t="shared" si="2"/>
        <v>20220</v>
      </c>
      <c r="CS14" s="205">
        <f t="shared" si="3"/>
        <v>20220</v>
      </c>
      <c r="CT14" s="205">
        <f t="shared" si="3"/>
        <v>20220</v>
      </c>
      <c r="CU14" s="205">
        <f t="shared" si="3"/>
        <v>20220</v>
      </c>
      <c r="CV14" s="205">
        <f t="shared" si="3"/>
        <v>20220</v>
      </c>
      <c r="CW14" s="205">
        <f t="shared" si="3"/>
        <v>20220</v>
      </c>
      <c r="CX14" s="205">
        <f t="shared" si="3"/>
        <v>20220</v>
      </c>
      <c r="CY14" s="205">
        <f t="shared" si="3"/>
        <v>7620</v>
      </c>
      <c r="CZ14" s="205">
        <f t="shared" si="3"/>
        <v>7620</v>
      </c>
      <c r="DA14" s="205">
        <f t="shared" si="3"/>
        <v>7620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0</v>
      </c>
      <c r="D15" s="204">
        <f>Income!D86</f>
        <v>0</v>
      </c>
      <c r="E15" s="204">
        <f>Income!E86</f>
        <v>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0</v>
      </c>
      <c r="AJ15" s="205">
        <f t="shared" si="6"/>
        <v>0</v>
      </c>
      <c r="AK15" s="205">
        <f t="shared" si="6"/>
        <v>0</v>
      </c>
      <c r="AL15" s="205">
        <f t="shared" si="7"/>
        <v>0</v>
      </c>
      <c r="AM15" s="205">
        <f t="shared" si="7"/>
        <v>0</v>
      </c>
      <c r="AN15" s="205">
        <f t="shared" si="7"/>
        <v>0</v>
      </c>
      <c r="AO15" s="205">
        <f t="shared" si="7"/>
        <v>0</v>
      </c>
      <c r="AP15" s="205">
        <f t="shared" si="7"/>
        <v>0</v>
      </c>
      <c r="AQ15" s="205">
        <f t="shared" si="7"/>
        <v>0</v>
      </c>
      <c r="AR15" s="205">
        <f t="shared" si="7"/>
        <v>0</v>
      </c>
      <c r="AS15" s="205">
        <f t="shared" si="7"/>
        <v>0</v>
      </c>
      <c r="AT15" s="205">
        <f t="shared" si="7"/>
        <v>0</v>
      </c>
      <c r="AU15" s="205">
        <f t="shared" si="7"/>
        <v>0</v>
      </c>
      <c r="AV15" s="205">
        <f t="shared" si="7"/>
        <v>0</v>
      </c>
      <c r="AW15" s="205">
        <f t="shared" si="7"/>
        <v>0</v>
      </c>
      <c r="AX15" s="205">
        <f t="shared" si="8"/>
        <v>0</v>
      </c>
      <c r="AY15" s="205">
        <f t="shared" si="8"/>
        <v>0</v>
      </c>
      <c r="AZ15" s="205">
        <f t="shared" si="8"/>
        <v>0</v>
      </c>
      <c r="BA15" s="205">
        <f t="shared" si="8"/>
        <v>0</v>
      </c>
      <c r="BB15" s="205">
        <f t="shared" si="8"/>
        <v>0</v>
      </c>
      <c r="BC15" s="205">
        <f t="shared" si="8"/>
        <v>0</v>
      </c>
      <c r="BD15" s="205">
        <f t="shared" si="8"/>
        <v>0</v>
      </c>
      <c r="BE15" s="205">
        <f t="shared" si="8"/>
        <v>0</v>
      </c>
      <c r="BF15" s="205">
        <f t="shared" si="8"/>
        <v>0</v>
      </c>
      <c r="BG15" s="205">
        <f t="shared" si="8"/>
        <v>0</v>
      </c>
      <c r="BH15" s="205">
        <f t="shared" si="8"/>
        <v>0</v>
      </c>
      <c r="BI15" s="205">
        <f t="shared" si="8"/>
        <v>0</v>
      </c>
      <c r="BJ15" s="205">
        <f t="shared" si="8"/>
        <v>0</v>
      </c>
      <c r="BK15" s="205">
        <f t="shared" si="8"/>
        <v>0</v>
      </c>
      <c r="BL15" s="205">
        <f t="shared" si="8"/>
        <v>0</v>
      </c>
      <c r="BM15" s="205">
        <f t="shared" si="8"/>
        <v>0</v>
      </c>
      <c r="BN15" s="205">
        <f t="shared" si="8"/>
        <v>0</v>
      </c>
      <c r="BO15" s="205">
        <f t="shared" si="8"/>
        <v>0</v>
      </c>
      <c r="BP15" s="205">
        <f t="shared" si="8"/>
        <v>0</v>
      </c>
      <c r="BQ15" s="205">
        <f t="shared" si="8"/>
        <v>0</v>
      </c>
      <c r="BR15" s="205">
        <f t="shared" si="8"/>
        <v>0</v>
      </c>
      <c r="BS15" s="205">
        <f t="shared" si="8"/>
        <v>0</v>
      </c>
      <c r="BT15" s="205">
        <f t="shared" si="8"/>
        <v>0</v>
      </c>
      <c r="BU15" s="205">
        <f t="shared" si="8"/>
        <v>0</v>
      </c>
      <c r="BV15" s="205">
        <f t="shared" si="8"/>
        <v>0</v>
      </c>
      <c r="BW15" s="205">
        <f t="shared" si="8"/>
        <v>0</v>
      </c>
      <c r="BX15" s="205">
        <f t="shared" si="8"/>
        <v>0</v>
      </c>
      <c r="BY15" s="205">
        <f t="shared" si="8"/>
        <v>0</v>
      </c>
      <c r="BZ15" s="205">
        <f t="shared" si="8"/>
        <v>0</v>
      </c>
      <c r="CA15" s="205">
        <f t="shared" si="2"/>
        <v>0</v>
      </c>
      <c r="CB15" s="205">
        <f t="shared" si="2"/>
        <v>0</v>
      </c>
      <c r="CC15" s="205">
        <f t="shared" si="2"/>
        <v>0</v>
      </c>
      <c r="CD15" s="205">
        <f t="shared" ref="CC15:CR18" si="9">IF(CD$2&lt;=($B$2+$C$2+$D$2),IF(CD$2&lt;=($B$2+$C$2),IF(CD$2&lt;=$B$2,$B15,$C15),$D15),$E15)</f>
        <v>0</v>
      </c>
      <c r="CE15" s="205">
        <f t="shared" si="9"/>
        <v>0</v>
      </c>
      <c r="CF15" s="205">
        <f t="shared" si="9"/>
        <v>0</v>
      </c>
      <c r="CG15" s="205">
        <f t="shared" si="9"/>
        <v>0</v>
      </c>
      <c r="CH15" s="205">
        <f t="shared" si="9"/>
        <v>0</v>
      </c>
      <c r="CI15" s="205">
        <f t="shared" si="9"/>
        <v>0</v>
      </c>
      <c r="CJ15" s="205">
        <f t="shared" si="9"/>
        <v>0</v>
      </c>
      <c r="CK15" s="205">
        <f t="shared" si="9"/>
        <v>0</v>
      </c>
      <c r="CL15" s="205">
        <f t="shared" si="9"/>
        <v>0</v>
      </c>
      <c r="CM15" s="205">
        <f t="shared" si="9"/>
        <v>0</v>
      </c>
      <c r="CN15" s="205">
        <f t="shared" si="9"/>
        <v>0</v>
      </c>
      <c r="CO15" s="205">
        <f t="shared" si="9"/>
        <v>0</v>
      </c>
      <c r="CP15" s="205">
        <f t="shared" si="9"/>
        <v>0</v>
      </c>
      <c r="CQ15" s="205">
        <f t="shared" si="9"/>
        <v>0</v>
      </c>
      <c r="CR15" s="205">
        <f t="shared" si="9"/>
        <v>0</v>
      </c>
      <c r="CS15" s="205">
        <f t="shared" si="3"/>
        <v>0</v>
      </c>
      <c r="CT15" s="205">
        <f t="shared" si="3"/>
        <v>0</v>
      </c>
      <c r="CU15" s="205">
        <f t="shared" si="3"/>
        <v>0</v>
      </c>
      <c r="CV15" s="205">
        <f t="shared" si="3"/>
        <v>0</v>
      </c>
      <c r="CW15" s="205">
        <f t="shared" si="3"/>
        <v>0</v>
      </c>
      <c r="CX15" s="205">
        <f t="shared" si="3"/>
        <v>0</v>
      </c>
      <c r="CY15" s="205">
        <f t="shared" si="3"/>
        <v>0</v>
      </c>
      <c r="CZ15" s="205">
        <f t="shared" si="3"/>
        <v>0</v>
      </c>
      <c r="DA15" s="205">
        <f t="shared" si="3"/>
        <v>0</v>
      </c>
      <c r="DB15" s="205"/>
    </row>
    <row r="16" spans="1:106">
      <c r="A16" s="202" t="s">
        <v>115</v>
      </c>
      <c r="B16" s="204">
        <f>Income!B88</f>
        <v>0</v>
      </c>
      <c r="C16" s="204">
        <f>Income!C88</f>
        <v>21946.445743901852</v>
      </c>
      <c r="D16" s="204">
        <f>Income!D88</f>
        <v>38758.108342165171</v>
      </c>
      <c r="E16" s="204">
        <f>Income!E88</f>
        <v>132273.5720119059</v>
      </c>
      <c r="F16" s="205">
        <f t="shared" si="4"/>
        <v>21946.445743901852</v>
      </c>
      <c r="G16" s="205">
        <f t="shared" si="4"/>
        <v>21946.445743901852</v>
      </c>
      <c r="H16" s="205">
        <f t="shared" si="4"/>
        <v>21946.445743901852</v>
      </c>
      <c r="I16" s="205">
        <f t="shared" si="4"/>
        <v>21946.445743901852</v>
      </c>
      <c r="J16" s="205">
        <f t="shared" si="4"/>
        <v>21946.445743901852</v>
      </c>
      <c r="K16" s="205">
        <f t="shared" si="4"/>
        <v>21946.445743901852</v>
      </c>
      <c r="L16" s="205">
        <f t="shared" si="4"/>
        <v>21946.445743901852</v>
      </c>
      <c r="M16" s="205">
        <f t="shared" si="4"/>
        <v>21946.445743901852</v>
      </c>
      <c r="N16" s="205">
        <f t="shared" si="4"/>
        <v>21946.445743901852</v>
      </c>
      <c r="O16" s="205">
        <f t="shared" si="4"/>
        <v>21946.445743901852</v>
      </c>
      <c r="P16" s="205">
        <f t="shared" si="4"/>
        <v>21946.445743901852</v>
      </c>
      <c r="Q16" s="205">
        <f t="shared" si="4"/>
        <v>21946.445743901852</v>
      </c>
      <c r="R16" s="205">
        <f t="shared" si="4"/>
        <v>21946.445743901852</v>
      </c>
      <c r="S16" s="205">
        <f t="shared" si="4"/>
        <v>21946.445743901852</v>
      </c>
      <c r="T16" s="205">
        <f t="shared" si="4"/>
        <v>21946.445743901852</v>
      </c>
      <c r="U16" s="205">
        <f t="shared" si="4"/>
        <v>21946.445743901852</v>
      </c>
      <c r="V16" s="205">
        <f t="shared" si="6"/>
        <v>21946.445743901852</v>
      </c>
      <c r="W16" s="205">
        <f t="shared" si="6"/>
        <v>21946.445743901852</v>
      </c>
      <c r="X16" s="205">
        <f t="shared" si="6"/>
        <v>21946.445743901852</v>
      </c>
      <c r="Y16" s="205">
        <f t="shared" si="6"/>
        <v>21946.445743901852</v>
      </c>
      <c r="Z16" s="205">
        <f t="shared" si="6"/>
        <v>21946.445743901852</v>
      </c>
      <c r="AA16" s="205">
        <f t="shared" si="6"/>
        <v>21946.445743901852</v>
      </c>
      <c r="AB16" s="205">
        <f t="shared" si="6"/>
        <v>21946.445743901852</v>
      </c>
      <c r="AC16" s="205">
        <f t="shared" si="6"/>
        <v>21946.445743901852</v>
      </c>
      <c r="AD16" s="205">
        <f t="shared" si="6"/>
        <v>21946.445743901852</v>
      </c>
      <c r="AE16" s="205">
        <f>IF(AE$2&lt;=($B$2+$C$2+$D$2),IF(AE$2&lt;=($B$2+$C$2),IF(AE$2&lt;=$B$2,$B16,$C16),$D16),$E16)</f>
        <v>21946.445743901852</v>
      </c>
      <c r="AF16" s="205">
        <f t="shared" si="6"/>
        <v>21946.445743901852</v>
      </c>
      <c r="AG16" s="205">
        <f t="shared" si="6"/>
        <v>21946.445743901852</v>
      </c>
      <c r="AH16" s="205">
        <f t="shared" si="6"/>
        <v>21946.445743901852</v>
      </c>
      <c r="AI16" s="205">
        <f t="shared" si="6"/>
        <v>21946.445743901852</v>
      </c>
      <c r="AJ16" s="205">
        <f t="shared" si="6"/>
        <v>21946.445743901852</v>
      </c>
      <c r="AK16" s="205">
        <f t="shared" si="6"/>
        <v>21946.445743901852</v>
      </c>
      <c r="AL16" s="205">
        <f t="shared" si="7"/>
        <v>21946.445743901852</v>
      </c>
      <c r="AM16" s="205">
        <f t="shared" si="7"/>
        <v>21946.445743901852</v>
      </c>
      <c r="AN16" s="205">
        <f t="shared" si="7"/>
        <v>21946.445743901852</v>
      </c>
      <c r="AO16" s="205">
        <f t="shared" si="7"/>
        <v>21946.445743901852</v>
      </c>
      <c r="AP16" s="205">
        <f t="shared" si="7"/>
        <v>21946.445743901852</v>
      </c>
      <c r="AQ16" s="205">
        <f t="shared" si="7"/>
        <v>21946.445743901852</v>
      </c>
      <c r="AR16" s="205">
        <f t="shared" si="7"/>
        <v>21946.445743901852</v>
      </c>
      <c r="AS16" s="205">
        <f t="shared" si="7"/>
        <v>21946.445743901852</v>
      </c>
      <c r="AT16" s="205">
        <f t="shared" si="7"/>
        <v>21946.445743901852</v>
      </c>
      <c r="AU16" s="205">
        <f t="shared" si="7"/>
        <v>21946.445743901852</v>
      </c>
      <c r="AV16" s="205">
        <f t="shared" si="7"/>
        <v>21946.445743901852</v>
      </c>
      <c r="AW16" s="205">
        <f t="shared" si="7"/>
        <v>21946.445743901852</v>
      </c>
      <c r="AX16" s="205">
        <f t="shared" si="8"/>
        <v>21946.445743901852</v>
      </c>
      <c r="AY16" s="205">
        <f t="shared" si="8"/>
        <v>21946.445743901852</v>
      </c>
      <c r="AZ16" s="205">
        <f t="shared" si="8"/>
        <v>21946.445743901852</v>
      </c>
      <c r="BA16" s="205">
        <f t="shared" si="8"/>
        <v>21946.445743901852</v>
      </c>
      <c r="BB16" s="205">
        <f t="shared" si="8"/>
        <v>21946.445743901852</v>
      </c>
      <c r="BC16" s="205">
        <f t="shared" si="8"/>
        <v>21946.445743901852</v>
      </c>
      <c r="BD16" s="205">
        <f t="shared" si="8"/>
        <v>21946.445743901852</v>
      </c>
      <c r="BE16" s="205">
        <f t="shared" si="8"/>
        <v>21946.445743901852</v>
      </c>
      <c r="BF16" s="205">
        <f t="shared" si="8"/>
        <v>21946.445743901852</v>
      </c>
      <c r="BG16" s="205">
        <f t="shared" si="8"/>
        <v>21946.445743901852</v>
      </c>
      <c r="BH16" s="205">
        <f t="shared" si="8"/>
        <v>21946.445743901852</v>
      </c>
      <c r="BI16" s="205">
        <f t="shared" si="8"/>
        <v>21946.445743901852</v>
      </c>
      <c r="BJ16" s="205">
        <f t="shared" si="8"/>
        <v>21946.445743901852</v>
      </c>
      <c r="BK16" s="205">
        <f t="shared" si="8"/>
        <v>21946.445743901852</v>
      </c>
      <c r="BL16" s="205">
        <f t="shared" si="8"/>
        <v>21946.445743901852</v>
      </c>
      <c r="BM16" s="205">
        <f t="shared" si="8"/>
        <v>21946.445743901852</v>
      </c>
      <c r="BN16" s="205">
        <f t="shared" si="8"/>
        <v>21946.445743901852</v>
      </c>
      <c r="BO16" s="205">
        <f t="shared" si="8"/>
        <v>21946.445743901852</v>
      </c>
      <c r="BP16" s="205">
        <f t="shared" si="8"/>
        <v>21946.445743901852</v>
      </c>
      <c r="BQ16" s="205">
        <f t="shared" si="8"/>
        <v>21946.445743901852</v>
      </c>
      <c r="BR16" s="205">
        <f t="shared" si="8"/>
        <v>21946.445743901852</v>
      </c>
      <c r="BS16" s="205">
        <f t="shared" si="8"/>
        <v>21946.445743901852</v>
      </c>
      <c r="BT16" s="205">
        <f t="shared" si="8"/>
        <v>21946.445743901852</v>
      </c>
      <c r="BU16" s="205">
        <f t="shared" si="8"/>
        <v>21946.445743901852</v>
      </c>
      <c r="BV16" s="205">
        <f t="shared" si="8"/>
        <v>21946.445743901852</v>
      </c>
      <c r="BW16" s="205">
        <f t="shared" si="8"/>
        <v>21946.445743901852</v>
      </c>
      <c r="BX16" s="205">
        <f t="shared" si="8"/>
        <v>21946.445743901852</v>
      </c>
      <c r="BY16" s="205">
        <f t="shared" si="8"/>
        <v>21946.445743901852</v>
      </c>
      <c r="BZ16" s="205">
        <f t="shared" si="8"/>
        <v>21946.445743901852</v>
      </c>
      <c r="CA16" s="205">
        <f t="shared" ref="CA16:CB18" si="10">IF(CA$2&lt;=($B$2+$C$2+$D$2),IF(CA$2&lt;=($B$2+$C$2),IF(CA$2&lt;=$B$2,$B16,$C16),$D16),$E16)</f>
        <v>21946.445743901852</v>
      </c>
      <c r="CB16" s="205">
        <f t="shared" si="10"/>
        <v>21946.445743901852</v>
      </c>
      <c r="CC16" s="205">
        <f t="shared" si="9"/>
        <v>21946.445743901852</v>
      </c>
      <c r="CD16" s="205">
        <f t="shared" si="9"/>
        <v>21946.445743901852</v>
      </c>
      <c r="CE16" s="205">
        <f t="shared" si="9"/>
        <v>21946.445743901852</v>
      </c>
      <c r="CF16" s="205">
        <f t="shared" si="9"/>
        <v>21946.445743901852</v>
      </c>
      <c r="CG16" s="205">
        <f t="shared" si="9"/>
        <v>21946.445743901852</v>
      </c>
      <c r="CH16" s="205">
        <f t="shared" si="9"/>
        <v>21946.445743901852</v>
      </c>
      <c r="CI16" s="205">
        <f t="shared" si="9"/>
        <v>21946.445743901852</v>
      </c>
      <c r="CJ16" s="205">
        <f t="shared" si="9"/>
        <v>21946.445743901852</v>
      </c>
      <c r="CK16" s="205">
        <f t="shared" si="9"/>
        <v>21946.445743901852</v>
      </c>
      <c r="CL16" s="205">
        <f t="shared" si="9"/>
        <v>21946.445743901852</v>
      </c>
      <c r="CM16" s="205">
        <f t="shared" si="9"/>
        <v>21946.445743901852</v>
      </c>
      <c r="CN16" s="205">
        <f t="shared" si="9"/>
        <v>21946.445743901852</v>
      </c>
      <c r="CO16" s="205">
        <f t="shared" si="9"/>
        <v>21946.445743901852</v>
      </c>
      <c r="CP16" s="205">
        <f t="shared" si="9"/>
        <v>38758.108342165171</v>
      </c>
      <c r="CQ16" s="205">
        <f t="shared" si="9"/>
        <v>38758.108342165171</v>
      </c>
      <c r="CR16" s="205">
        <f t="shared" si="9"/>
        <v>38758.108342165171</v>
      </c>
      <c r="CS16" s="205">
        <f t="shared" ref="CS16:DA18" si="11">IF(CS$2&lt;=($B$2+$C$2+$D$2),IF(CS$2&lt;=($B$2+$C$2),IF(CS$2&lt;=$B$2,$B16,$C16),$D16),$E16)</f>
        <v>38758.108342165171</v>
      </c>
      <c r="CT16" s="205">
        <f t="shared" si="11"/>
        <v>38758.108342165171</v>
      </c>
      <c r="CU16" s="205">
        <f t="shared" si="11"/>
        <v>38758.108342165171</v>
      </c>
      <c r="CV16" s="205">
        <f t="shared" si="11"/>
        <v>38758.108342165171</v>
      </c>
      <c r="CW16" s="205">
        <f t="shared" si="11"/>
        <v>38758.108342165171</v>
      </c>
      <c r="CX16" s="205">
        <f t="shared" si="11"/>
        <v>38758.108342165171</v>
      </c>
      <c r="CY16" s="205">
        <f t="shared" si="11"/>
        <v>132273.5720119059</v>
      </c>
      <c r="CZ16" s="205">
        <f t="shared" si="11"/>
        <v>132273.5720119059</v>
      </c>
      <c r="DA16" s="205">
        <f t="shared" si="11"/>
        <v>132273.5720119059</v>
      </c>
      <c r="DB16" s="205"/>
    </row>
    <row r="17" spans="1:105">
      <c r="A17" s="202" t="s">
        <v>101</v>
      </c>
      <c r="B17" s="204">
        <f>Income!B89</f>
        <v>7375.0334516214343</v>
      </c>
      <c r="C17" s="204">
        <f>Income!C89</f>
        <v>18484.105325375793</v>
      </c>
      <c r="D17" s="204">
        <f>Income!D89</f>
        <v>18484.105325375796</v>
      </c>
      <c r="E17" s="204">
        <f>Income!E89</f>
        <v>18484.105325375796</v>
      </c>
      <c r="F17" s="205">
        <f t="shared" si="4"/>
        <v>18484.105325375793</v>
      </c>
      <c r="G17" s="205">
        <f t="shared" si="4"/>
        <v>18484.105325375793</v>
      </c>
      <c r="H17" s="205">
        <f t="shared" si="4"/>
        <v>18484.105325375793</v>
      </c>
      <c r="I17" s="205">
        <f t="shared" si="4"/>
        <v>18484.105325375793</v>
      </c>
      <c r="J17" s="205">
        <f t="shared" si="4"/>
        <v>18484.105325375793</v>
      </c>
      <c r="K17" s="205">
        <f t="shared" si="4"/>
        <v>18484.105325375793</v>
      </c>
      <c r="L17" s="205">
        <f t="shared" si="4"/>
        <v>18484.105325375793</v>
      </c>
      <c r="M17" s="205">
        <f t="shared" si="4"/>
        <v>18484.105325375793</v>
      </c>
      <c r="N17" s="205">
        <f t="shared" si="4"/>
        <v>18484.105325375793</v>
      </c>
      <c r="O17" s="205">
        <f t="shared" si="4"/>
        <v>18484.105325375793</v>
      </c>
      <c r="P17" s="205">
        <f t="shared" si="4"/>
        <v>18484.105325375793</v>
      </c>
      <c r="Q17" s="205">
        <f t="shared" si="4"/>
        <v>18484.105325375793</v>
      </c>
      <c r="R17" s="205">
        <f t="shared" si="4"/>
        <v>18484.105325375793</v>
      </c>
      <c r="S17" s="205">
        <f t="shared" si="4"/>
        <v>18484.105325375793</v>
      </c>
      <c r="T17" s="205">
        <f t="shared" si="4"/>
        <v>18484.105325375793</v>
      </c>
      <c r="U17" s="205">
        <f t="shared" si="4"/>
        <v>18484.105325375793</v>
      </c>
      <c r="V17" s="205">
        <f t="shared" si="6"/>
        <v>18484.105325375793</v>
      </c>
      <c r="W17" s="205">
        <f t="shared" si="6"/>
        <v>18484.105325375793</v>
      </c>
      <c r="X17" s="205">
        <f t="shared" si="6"/>
        <v>18484.105325375793</v>
      </c>
      <c r="Y17" s="205">
        <f t="shared" si="6"/>
        <v>18484.105325375793</v>
      </c>
      <c r="Z17" s="205">
        <f t="shared" si="6"/>
        <v>18484.105325375793</v>
      </c>
      <c r="AA17" s="205">
        <f t="shared" si="6"/>
        <v>18484.105325375793</v>
      </c>
      <c r="AB17" s="205">
        <f t="shared" si="6"/>
        <v>18484.105325375793</v>
      </c>
      <c r="AC17" s="205">
        <f t="shared" si="6"/>
        <v>18484.105325375793</v>
      </c>
      <c r="AD17" s="205">
        <f t="shared" si="6"/>
        <v>18484.105325375793</v>
      </c>
      <c r="AE17" s="205">
        <f t="shared" si="6"/>
        <v>18484.105325375793</v>
      </c>
      <c r="AF17" s="205">
        <f t="shared" si="6"/>
        <v>18484.105325375793</v>
      </c>
      <c r="AG17" s="205">
        <f t="shared" si="6"/>
        <v>18484.105325375793</v>
      </c>
      <c r="AH17" s="205">
        <f t="shared" si="6"/>
        <v>18484.105325375793</v>
      </c>
      <c r="AI17" s="205">
        <f t="shared" si="6"/>
        <v>18484.105325375793</v>
      </c>
      <c r="AJ17" s="205">
        <f t="shared" si="6"/>
        <v>18484.105325375793</v>
      </c>
      <c r="AK17" s="205">
        <f t="shared" si="6"/>
        <v>18484.105325375793</v>
      </c>
      <c r="AL17" s="205">
        <f t="shared" si="7"/>
        <v>18484.105325375793</v>
      </c>
      <c r="AM17" s="205">
        <f t="shared" si="7"/>
        <v>18484.105325375793</v>
      </c>
      <c r="AN17" s="205">
        <f t="shared" si="7"/>
        <v>18484.105325375793</v>
      </c>
      <c r="AO17" s="205">
        <f t="shared" si="7"/>
        <v>18484.105325375793</v>
      </c>
      <c r="AP17" s="205">
        <f t="shared" si="7"/>
        <v>18484.105325375793</v>
      </c>
      <c r="AQ17" s="205">
        <f t="shared" si="7"/>
        <v>18484.105325375793</v>
      </c>
      <c r="AR17" s="205">
        <f t="shared" si="7"/>
        <v>18484.105325375793</v>
      </c>
      <c r="AS17" s="205">
        <f t="shared" si="7"/>
        <v>18484.105325375793</v>
      </c>
      <c r="AT17" s="205">
        <f t="shared" si="7"/>
        <v>18484.105325375793</v>
      </c>
      <c r="AU17" s="205">
        <f t="shared" si="7"/>
        <v>18484.105325375793</v>
      </c>
      <c r="AV17" s="205">
        <f t="shared" si="7"/>
        <v>18484.105325375793</v>
      </c>
      <c r="AW17" s="205">
        <f t="shared" si="7"/>
        <v>18484.105325375793</v>
      </c>
      <c r="AX17" s="205">
        <f t="shared" si="8"/>
        <v>18484.105325375793</v>
      </c>
      <c r="AY17" s="205">
        <f t="shared" si="8"/>
        <v>18484.105325375793</v>
      </c>
      <c r="AZ17" s="205">
        <f t="shared" si="8"/>
        <v>18484.105325375793</v>
      </c>
      <c r="BA17" s="205">
        <f t="shared" si="8"/>
        <v>18484.105325375793</v>
      </c>
      <c r="BB17" s="205">
        <f t="shared" si="8"/>
        <v>18484.105325375793</v>
      </c>
      <c r="BC17" s="205">
        <f t="shared" si="8"/>
        <v>18484.105325375793</v>
      </c>
      <c r="BD17" s="205">
        <f t="shared" si="8"/>
        <v>18484.105325375793</v>
      </c>
      <c r="BE17" s="205">
        <f t="shared" si="8"/>
        <v>18484.105325375793</v>
      </c>
      <c r="BF17" s="205">
        <f t="shared" si="8"/>
        <v>18484.105325375793</v>
      </c>
      <c r="BG17" s="205">
        <f t="shared" si="8"/>
        <v>18484.105325375793</v>
      </c>
      <c r="BH17" s="205">
        <f t="shared" si="8"/>
        <v>18484.105325375793</v>
      </c>
      <c r="BI17" s="205">
        <f t="shared" si="8"/>
        <v>18484.105325375793</v>
      </c>
      <c r="BJ17" s="205">
        <f t="shared" si="8"/>
        <v>18484.105325375793</v>
      </c>
      <c r="BK17" s="205">
        <f t="shared" si="8"/>
        <v>18484.105325375793</v>
      </c>
      <c r="BL17" s="205">
        <f t="shared" si="8"/>
        <v>18484.105325375793</v>
      </c>
      <c r="BM17" s="205">
        <f t="shared" si="8"/>
        <v>18484.105325375793</v>
      </c>
      <c r="BN17" s="205">
        <f t="shared" si="8"/>
        <v>18484.105325375793</v>
      </c>
      <c r="BO17" s="205">
        <f t="shared" si="8"/>
        <v>18484.105325375793</v>
      </c>
      <c r="BP17" s="205">
        <f t="shared" si="8"/>
        <v>18484.105325375793</v>
      </c>
      <c r="BQ17" s="205">
        <f t="shared" si="8"/>
        <v>18484.105325375793</v>
      </c>
      <c r="BR17" s="205">
        <f t="shared" si="8"/>
        <v>18484.105325375793</v>
      </c>
      <c r="BS17" s="205">
        <f t="shared" si="8"/>
        <v>18484.105325375793</v>
      </c>
      <c r="BT17" s="205">
        <f t="shared" si="8"/>
        <v>18484.105325375793</v>
      </c>
      <c r="BU17" s="205">
        <f t="shared" si="8"/>
        <v>18484.105325375793</v>
      </c>
      <c r="BV17" s="205">
        <f t="shared" si="8"/>
        <v>18484.105325375793</v>
      </c>
      <c r="BW17" s="205">
        <f t="shared" si="8"/>
        <v>18484.105325375793</v>
      </c>
      <c r="BX17" s="205">
        <f t="shared" si="8"/>
        <v>18484.105325375793</v>
      </c>
      <c r="BY17" s="205">
        <f t="shared" si="8"/>
        <v>18484.105325375793</v>
      </c>
      <c r="BZ17" s="205">
        <f t="shared" si="8"/>
        <v>18484.105325375793</v>
      </c>
      <c r="CA17" s="205">
        <f t="shared" si="10"/>
        <v>18484.105325375793</v>
      </c>
      <c r="CB17" s="205">
        <f t="shared" si="10"/>
        <v>18484.105325375793</v>
      </c>
      <c r="CC17" s="205">
        <f t="shared" si="9"/>
        <v>18484.105325375793</v>
      </c>
      <c r="CD17" s="205">
        <f t="shared" si="9"/>
        <v>18484.105325375793</v>
      </c>
      <c r="CE17" s="205">
        <f t="shared" si="9"/>
        <v>18484.105325375793</v>
      </c>
      <c r="CF17" s="205">
        <f t="shared" si="9"/>
        <v>18484.105325375793</v>
      </c>
      <c r="CG17" s="205">
        <f t="shared" si="9"/>
        <v>18484.105325375793</v>
      </c>
      <c r="CH17" s="205">
        <f t="shared" si="9"/>
        <v>18484.105325375793</v>
      </c>
      <c r="CI17" s="205">
        <f t="shared" si="9"/>
        <v>18484.105325375793</v>
      </c>
      <c r="CJ17" s="205">
        <f t="shared" si="9"/>
        <v>18484.105325375793</v>
      </c>
      <c r="CK17" s="205">
        <f t="shared" si="9"/>
        <v>18484.105325375793</v>
      </c>
      <c r="CL17" s="205">
        <f t="shared" si="9"/>
        <v>18484.105325375793</v>
      </c>
      <c r="CM17" s="205">
        <f t="shared" si="9"/>
        <v>18484.105325375793</v>
      </c>
      <c r="CN17" s="205">
        <f t="shared" si="9"/>
        <v>18484.105325375793</v>
      </c>
      <c r="CO17" s="205">
        <f t="shared" si="9"/>
        <v>18484.105325375793</v>
      </c>
      <c r="CP17" s="205">
        <f t="shared" si="9"/>
        <v>18484.105325375796</v>
      </c>
      <c r="CQ17" s="205">
        <f t="shared" si="9"/>
        <v>18484.105325375796</v>
      </c>
      <c r="CR17" s="205">
        <f t="shared" si="9"/>
        <v>18484.105325375796</v>
      </c>
      <c r="CS17" s="205">
        <f t="shared" si="11"/>
        <v>18484.105325375796</v>
      </c>
      <c r="CT17" s="205">
        <f t="shared" si="11"/>
        <v>18484.105325375796</v>
      </c>
      <c r="CU17" s="205">
        <f t="shared" si="11"/>
        <v>18484.105325375796</v>
      </c>
      <c r="CV17" s="205">
        <f t="shared" si="11"/>
        <v>18484.105325375796</v>
      </c>
      <c r="CW17" s="205">
        <f t="shared" si="11"/>
        <v>18484.105325375796</v>
      </c>
      <c r="CX17" s="205">
        <f t="shared" si="11"/>
        <v>18484.105325375796</v>
      </c>
      <c r="CY17" s="205">
        <f t="shared" si="11"/>
        <v>18484.105325375796</v>
      </c>
      <c r="CZ17" s="205">
        <f t="shared" si="11"/>
        <v>18484.105325375796</v>
      </c>
      <c r="DA17" s="205">
        <f t="shared" si="11"/>
        <v>18484.105325375796</v>
      </c>
    </row>
    <row r="18" spans="1:105">
      <c r="A18" s="202" t="s">
        <v>85</v>
      </c>
      <c r="B18" s="204">
        <f>Income!B90</f>
        <v>7375.0334516214343</v>
      </c>
      <c r="C18" s="204">
        <f>Income!C90</f>
        <v>30168.105325375789</v>
      </c>
      <c r="D18" s="204">
        <f>Income!D90</f>
        <v>30168.105325375789</v>
      </c>
      <c r="E18" s="204">
        <f>Income!E90</f>
        <v>30168.105325375789</v>
      </c>
      <c r="F18" s="205">
        <f t="shared" ref="F18:U18" si="12">IF(F$2&lt;=($B$2+$C$2+$D$2),IF(F$2&lt;=($B$2+$C$2),IF(F$2&lt;=$B$2,$B18,$C18),$D18),$E18)</f>
        <v>30168.105325375789</v>
      </c>
      <c r="G18" s="205">
        <f t="shared" si="12"/>
        <v>30168.105325375789</v>
      </c>
      <c r="H18" s="205">
        <f t="shared" si="12"/>
        <v>30168.105325375789</v>
      </c>
      <c r="I18" s="205">
        <f t="shared" si="12"/>
        <v>30168.105325375789</v>
      </c>
      <c r="J18" s="205">
        <f t="shared" si="12"/>
        <v>30168.105325375789</v>
      </c>
      <c r="K18" s="205">
        <f t="shared" si="12"/>
        <v>30168.105325375789</v>
      </c>
      <c r="L18" s="205">
        <f t="shared" si="12"/>
        <v>30168.105325375789</v>
      </c>
      <c r="M18" s="205">
        <f t="shared" si="12"/>
        <v>30168.105325375789</v>
      </c>
      <c r="N18" s="205">
        <f t="shared" si="12"/>
        <v>30168.105325375789</v>
      </c>
      <c r="O18" s="205">
        <f t="shared" si="12"/>
        <v>30168.105325375789</v>
      </c>
      <c r="P18" s="205">
        <f t="shared" si="12"/>
        <v>30168.105325375789</v>
      </c>
      <c r="Q18" s="205">
        <f t="shared" si="12"/>
        <v>30168.105325375789</v>
      </c>
      <c r="R18" s="205">
        <f t="shared" si="12"/>
        <v>30168.105325375789</v>
      </c>
      <c r="S18" s="205">
        <f t="shared" si="12"/>
        <v>30168.105325375789</v>
      </c>
      <c r="T18" s="205">
        <f t="shared" si="12"/>
        <v>30168.105325375789</v>
      </c>
      <c r="U18" s="205">
        <f t="shared" si="12"/>
        <v>30168.105325375789</v>
      </c>
      <c r="V18" s="205">
        <f t="shared" si="6"/>
        <v>30168.105325375789</v>
      </c>
      <c r="W18" s="205">
        <f t="shared" si="6"/>
        <v>30168.105325375789</v>
      </c>
      <c r="X18" s="205">
        <f t="shared" si="6"/>
        <v>30168.105325375789</v>
      </c>
      <c r="Y18" s="205">
        <f t="shared" si="6"/>
        <v>30168.105325375789</v>
      </c>
      <c r="Z18" s="205">
        <f t="shared" si="6"/>
        <v>30168.105325375789</v>
      </c>
      <c r="AA18" s="205">
        <f t="shared" si="6"/>
        <v>30168.105325375789</v>
      </c>
      <c r="AB18" s="205">
        <f t="shared" si="6"/>
        <v>30168.105325375789</v>
      </c>
      <c r="AC18" s="205">
        <f t="shared" si="6"/>
        <v>30168.105325375789</v>
      </c>
      <c r="AD18" s="205">
        <f t="shared" si="6"/>
        <v>30168.105325375789</v>
      </c>
      <c r="AE18" s="205">
        <f t="shared" si="6"/>
        <v>30168.105325375789</v>
      </c>
      <c r="AF18" s="205">
        <f t="shared" si="6"/>
        <v>30168.105325375789</v>
      </c>
      <c r="AG18" s="205">
        <f t="shared" si="6"/>
        <v>30168.105325375789</v>
      </c>
      <c r="AH18" s="205">
        <f t="shared" si="6"/>
        <v>30168.105325375789</v>
      </c>
      <c r="AI18" s="205">
        <f t="shared" si="6"/>
        <v>30168.105325375789</v>
      </c>
      <c r="AJ18" s="205">
        <f t="shared" si="6"/>
        <v>30168.105325375789</v>
      </c>
      <c r="AK18" s="205">
        <f t="shared" si="6"/>
        <v>30168.105325375789</v>
      </c>
      <c r="AL18" s="205">
        <f t="shared" si="7"/>
        <v>30168.105325375789</v>
      </c>
      <c r="AM18" s="205">
        <f t="shared" si="7"/>
        <v>30168.105325375789</v>
      </c>
      <c r="AN18" s="205">
        <f t="shared" si="7"/>
        <v>30168.105325375789</v>
      </c>
      <c r="AO18" s="205">
        <f t="shared" si="7"/>
        <v>30168.105325375789</v>
      </c>
      <c r="AP18" s="205">
        <f t="shared" si="7"/>
        <v>30168.105325375789</v>
      </c>
      <c r="AQ18" s="205">
        <f t="shared" si="7"/>
        <v>30168.105325375789</v>
      </c>
      <c r="AR18" s="205">
        <f t="shared" si="7"/>
        <v>30168.105325375789</v>
      </c>
      <c r="AS18" s="205">
        <f t="shared" si="7"/>
        <v>30168.105325375789</v>
      </c>
      <c r="AT18" s="205">
        <f t="shared" si="7"/>
        <v>30168.105325375789</v>
      </c>
      <c r="AU18" s="205">
        <f t="shared" si="7"/>
        <v>30168.105325375789</v>
      </c>
      <c r="AV18" s="205">
        <f t="shared" si="7"/>
        <v>30168.105325375789</v>
      </c>
      <c r="AW18" s="205">
        <f t="shared" si="7"/>
        <v>30168.105325375789</v>
      </c>
      <c r="AX18" s="205">
        <f t="shared" si="8"/>
        <v>30168.105325375789</v>
      </c>
      <c r="AY18" s="205">
        <f t="shared" si="8"/>
        <v>30168.105325375789</v>
      </c>
      <c r="AZ18" s="205">
        <f t="shared" si="8"/>
        <v>30168.105325375789</v>
      </c>
      <c r="BA18" s="205">
        <f t="shared" si="8"/>
        <v>30168.105325375789</v>
      </c>
      <c r="BB18" s="205">
        <f t="shared" si="8"/>
        <v>30168.105325375789</v>
      </c>
      <c r="BC18" s="205">
        <f t="shared" si="8"/>
        <v>30168.105325375789</v>
      </c>
      <c r="BD18" s="205">
        <f t="shared" si="8"/>
        <v>30168.105325375789</v>
      </c>
      <c r="BE18" s="205">
        <f t="shared" si="8"/>
        <v>30168.105325375789</v>
      </c>
      <c r="BF18" s="205">
        <f t="shared" si="8"/>
        <v>30168.105325375789</v>
      </c>
      <c r="BG18" s="205">
        <f t="shared" si="8"/>
        <v>30168.105325375789</v>
      </c>
      <c r="BH18" s="205">
        <f t="shared" si="8"/>
        <v>30168.105325375789</v>
      </c>
      <c r="BI18" s="205">
        <f t="shared" si="8"/>
        <v>30168.105325375789</v>
      </c>
      <c r="BJ18" s="205">
        <f t="shared" si="8"/>
        <v>30168.105325375789</v>
      </c>
      <c r="BK18" s="205">
        <f t="shared" si="8"/>
        <v>30168.105325375789</v>
      </c>
      <c r="BL18" s="205">
        <f t="shared" ref="BL18:BZ18" si="13">IF(BL$2&lt;=($B$2+$C$2+$D$2),IF(BL$2&lt;=($B$2+$C$2),IF(BL$2&lt;=$B$2,$B18,$C18),$D18),$E18)</f>
        <v>30168.105325375789</v>
      </c>
      <c r="BM18" s="205">
        <f t="shared" si="13"/>
        <v>30168.105325375789</v>
      </c>
      <c r="BN18" s="205">
        <f t="shared" si="13"/>
        <v>30168.105325375789</v>
      </c>
      <c r="BO18" s="205">
        <f t="shared" si="13"/>
        <v>30168.105325375789</v>
      </c>
      <c r="BP18" s="205">
        <f t="shared" si="13"/>
        <v>30168.105325375789</v>
      </c>
      <c r="BQ18" s="205">
        <f t="shared" si="13"/>
        <v>30168.105325375789</v>
      </c>
      <c r="BR18" s="205">
        <f t="shared" si="13"/>
        <v>30168.105325375789</v>
      </c>
      <c r="BS18" s="205">
        <f t="shared" si="13"/>
        <v>30168.105325375789</v>
      </c>
      <c r="BT18" s="205">
        <f t="shared" si="13"/>
        <v>30168.105325375789</v>
      </c>
      <c r="BU18" s="205">
        <f t="shared" si="13"/>
        <v>30168.105325375789</v>
      </c>
      <c r="BV18" s="205">
        <f t="shared" si="13"/>
        <v>30168.105325375789</v>
      </c>
      <c r="BW18" s="205">
        <f t="shared" si="13"/>
        <v>30168.105325375789</v>
      </c>
      <c r="BX18" s="205">
        <f t="shared" si="13"/>
        <v>30168.105325375789</v>
      </c>
      <c r="BY18" s="205">
        <f t="shared" si="13"/>
        <v>30168.105325375789</v>
      </c>
      <c r="BZ18" s="205">
        <f t="shared" si="13"/>
        <v>30168.105325375789</v>
      </c>
      <c r="CA18" s="205">
        <f t="shared" si="10"/>
        <v>30168.105325375789</v>
      </c>
      <c r="CB18" s="205">
        <f t="shared" si="10"/>
        <v>30168.105325375789</v>
      </c>
      <c r="CC18" s="205">
        <f t="shared" si="9"/>
        <v>30168.105325375789</v>
      </c>
      <c r="CD18" s="205">
        <f t="shared" si="9"/>
        <v>30168.105325375789</v>
      </c>
      <c r="CE18" s="205">
        <f t="shared" si="9"/>
        <v>30168.105325375789</v>
      </c>
      <c r="CF18" s="205">
        <f t="shared" si="9"/>
        <v>30168.105325375789</v>
      </c>
      <c r="CG18" s="205">
        <f t="shared" si="9"/>
        <v>30168.105325375789</v>
      </c>
      <c r="CH18" s="205">
        <f t="shared" si="9"/>
        <v>30168.105325375789</v>
      </c>
      <c r="CI18" s="205">
        <f t="shared" si="9"/>
        <v>30168.105325375789</v>
      </c>
      <c r="CJ18" s="205">
        <f t="shared" si="9"/>
        <v>30168.105325375789</v>
      </c>
      <c r="CK18" s="205">
        <f t="shared" si="9"/>
        <v>30168.105325375789</v>
      </c>
      <c r="CL18" s="205">
        <f t="shared" si="9"/>
        <v>30168.105325375789</v>
      </c>
      <c r="CM18" s="205">
        <f t="shared" si="9"/>
        <v>30168.105325375789</v>
      </c>
      <c r="CN18" s="205">
        <f t="shared" si="9"/>
        <v>30168.105325375789</v>
      </c>
      <c r="CO18" s="205">
        <f t="shared" si="9"/>
        <v>30168.105325375789</v>
      </c>
      <c r="CP18" s="205">
        <f t="shared" si="9"/>
        <v>30168.105325375789</v>
      </c>
      <c r="CQ18" s="205">
        <f t="shared" si="9"/>
        <v>30168.105325375789</v>
      </c>
      <c r="CR18" s="205">
        <f t="shared" si="9"/>
        <v>30168.105325375789</v>
      </c>
      <c r="CS18" s="205">
        <f t="shared" si="11"/>
        <v>30168.105325375789</v>
      </c>
      <c r="CT18" s="205">
        <f t="shared" si="11"/>
        <v>30168.105325375789</v>
      </c>
      <c r="CU18" s="205">
        <f t="shared" si="11"/>
        <v>30168.105325375789</v>
      </c>
      <c r="CV18" s="205">
        <f t="shared" si="11"/>
        <v>30168.105325375789</v>
      </c>
      <c r="CW18" s="205">
        <f t="shared" si="11"/>
        <v>30168.105325375789</v>
      </c>
      <c r="CX18" s="205">
        <f t="shared" si="11"/>
        <v>30168.105325375789</v>
      </c>
      <c r="CY18" s="205">
        <f t="shared" si="11"/>
        <v>30168.105325375789</v>
      </c>
      <c r="CZ18" s="205">
        <f t="shared" si="11"/>
        <v>30168.105325375789</v>
      </c>
      <c r="DA18" s="205">
        <f t="shared" si="11"/>
        <v>30168.105325375789</v>
      </c>
    </row>
    <row r="19" spans="1:105">
      <c r="A19" s="202" t="s">
        <v>116</v>
      </c>
      <c r="F19" s="202">
        <f>IF(F$22&lt;$E$24,IF(F$22&lt;$D$24,IF(F$22&lt;$C$24,IF(F$22&lt;$B$24,"",$B$16+(F$22-$B$24)*(($C$16-$B$16)/($C$24-$B$24))),$C$16+(F$22-$C$24)*(($D$16-$C$16)/($D$24-$C$24))),$D$16+(F$22-$D$24)*(($E$16-$D$16)/($E$24-$D$24))),"")</f>
        <v>0</v>
      </c>
      <c r="G19" s="202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>498.78285781595116</v>
      </c>
      <c r="H19" s="202">
        <f t="shared" si="14"/>
        <v>997.56571563190232</v>
      </c>
      <c r="I19" s="202">
        <f t="shared" si="14"/>
        <v>1496.3485734478536</v>
      </c>
      <c r="J19" s="202">
        <f t="shared" si="14"/>
        <v>1995.1314312638046</v>
      </c>
      <c r="K19" s="202">
        <f t="shared" si="14"/>
        <v>2493.9142890797557</v>
      </c>
      <c r="L19" s="202">
        <f t="shared" si="14"/>
        <v>2992.6971468957072</v>
      </c>
      <c r="M19" s="202">
        <f t="shared" si="14"/>
        <v>3491.4800047116582</v>
      </c>
      <c r="N19" s="202">
        <f t="shared" si="14"/>
        <v>3990.2628625276093</v>
      </c>
      <c r="O19" s="202">
        <f t="shared" si="14"/>
        <v>4489.0457203435608</v>
      </c>
      <c r="P19" s="202">
        <f t="shared" si="14"/>
        <v>4987.8285781595114</v>
      </c>
      <c r="Q19" s="202">
        <f t="shared" si="14"/>
        <v>5486.6114359754629</v>
      </c>
      <c r="R19" s="202">
        <f>IF(R$22&lt;$E$24,IF(R$22&lt;$D$24,IF(R$22&lt;$C$24,IF(R$22&lt;$B$24,"",$B$16+(R$22-$B$24)*(($C$16-$B$16)/($C$24-$B$24))),$C$16+(R$22-$C$24)*(($D$16-$C$16)/($D$24-$C$24))),$D$16+(R$22-$D$24)*(($E$16-$D$16)/($E$24-$D$24))),"")</f>
        <v>5985.3942937914144</v>
      </c>
      <c r="S19" s="202">
        <f>IF(S$22&lt;$E$24,IF(S$22&lt;$D$24,IF(S$22&lt;$C$24,IF(S$22&lt;$B$24,"",$B$16+(S$22-$B$24)*(($C$16-$B$16)/($C$24-$B$24))),$C$16+(S$22-$C$24)*(($D$16-$C$16)/($D$24-$C$24))),$D$16+(S$22-$D$24)*(($E$16-$D$16)/($E$24-$D$24))),"")</f>
        <v>6484.177151607365</v>
      </c>
      <c r="T19" s="202">
        <f t="shared" si="14"/>
        <v>6982.9600094233165</v>
      </c>
      <c r="U19" s="202">
        <f t="shared" si="14"/>
        <v>7481.7428672392671</v>
      </c>
      <c r="V19" s="202">
        <f t="shared" si="14"/>
        <v>7980.5257250552186</v>
      </c>
      <c r="W19" s="202">
        <f t="shared" si="14"/>
        <v>8479.3085828711701</v>
      </c>
      <c r="X19" s="202">
        <f t="shared" si="14"/>
        <v>8978.0914406871216</v>
      </c>
      <c r="Y19" s="202">
        <f t="shared" si="14"/>
        <v>9476.8742985030713</v>
      </c>
      <c r="Z19" s="202">
        <f t="shared" si="14"/>
        <v>9975.6571563190228</v>
      </c>
      <c r="AA19" s="202">
        <f t="shared" si="14"/>
        <v>10474.440014134974</v>
      </c>
      <c r="AB19" s="202">
        <f t="shared" si="14"/>
        <v>10973.222871950926</v>
      </c>
      <c r="AC19" s="202">
        <f t="shared" si="14"/>
        <v>11472.005729766877</v>
      </c>
      <c r="AD19" s="202">
        <f t="shared" si="14"/>
        <v>11970.788587582829</v>
      </c>
      <c r="AE19" s="202">
        <f t="shared" si="14"/>
        <v>12469.571445398778</v>
      </c>
      <c r="AF19" s="202">
        <f t="shared" si="14"/>
        <v>12968.35430321473</v>
      </c>
      <c r="AG19" s="202">
        <f t="shared" si="14"/>
        <v>13467.137161030681</v>
      </c>
      <c r="AH19" s="202">
        <f t="shared" si="14"/>
        <v>13965.920018846633</v>
      </c>
      <c r="AI19" s="202">
        <f t="shared" si="14"/>
        <v>14464.702876662584</v>
      </c>
      <c r="AJ19" s="202">
        <f t="shared" si="14"/>
        <v>14963.485734478534</v>
      </c>
      <c r="AK19" s="202">
        <f t="shared" si="14"/>
        <v>15462.268592294486</v>
      </c>
      <c r="AL19" s="202">
        <f t="shared" si="14"/>
        <v>15961.051450110437</v>
      </c>
      <c r="AM19" s="202">
        <f t="shared" si="14"/>
        <v>16459.834307926387</v>
      </c>
      <c r="AN19" s="202">
        <f t="shared" si="14"/>
        <v>16958.61716574234</v>
      </c>
      <c r="AO19" s="202">
        <f t="shared" si="14"/>
        <v>17457.40002355829</v>
      </c>
      <c r="AP19" s="202">
        <f t="shared" si="14"/>
        <v>17956.182881374243</v>
      </c>
      <c r="AQ19" s="202">
        <f t="shared" si="14"/>
        <v>18454.965739190193</v>
      </c>
      <c r="AR19" s="202">
        <f t="shared" si="14"/>
        <v>18953.748597006143</v>
      </c>
      <c r="AS19" s="202">
        <f t="shared" si="14"/>
        <v>19452.531454822096</v>
      </c>
      <c r="AT19" s="202">
        <f t="shared" si="14"/>
        <v>19951.314312638046</v>
      </c>
      <c r="AU19" s="202">
        <f t="shared" si="14"/>
        <v>20450.097170453999</v>
      </c>
      <c r="AV19" s="202">
        <f t="shared" si="14"/>
        <v>20948.880028269949</v>
      </c>
      <c r="AW19" s="202">
        <f t="shared" si="14"/>
        <v>21447.662886085898</v>
      </c>
      <c r="AX19" s="202">
        <f t="shared" si="14"/>
        <v>21946.445743901852</v>
      </c>
      <c r="AY19" s="202">
        <f t="shared" si="14"/>
        <v>22293.077962422743</v>
      </c>
      <c r="AZ19" s="202">
        <f t="shared" si="14"/>
        <v>22639.710180943639</v>
      </c>
      <c r="BA19" s="202">
        <f t="shared" si="14"/>
        <v>22986.342399464531</v>
      </c>
      <c r="BB19" s="202">
        <f t="shared" si="14"/>
        <v>23332.974617985423</v>
      </c>
      <c r="BC19" s="202">
        <f t="shared" si="14"/>
        <v>23679.606836506318</v>
      </c>
      <c r="BD19" s="202">
        <f t="shared" si="14"/>
        <v>24026.23905502721</v>
      </c>
      <c r="BE19" s="202">
        <f t="shared" si="14"/>
        <v>24372.871273548102</v>
      </c>
      <c r="BF19" s="202">
        <f t="shared" si="14"/>
        <v>24719.503492068998</v>
      </c>
      <c r="BG19" s="202">
        <f t="shared" si="14"/>
        <v>25066.13571058989</v>
      </c>
      <c r="BH19" s="202">
        <f t="shared" si="14"/>
        <v>25412.767929110785</v>
      </c>
      <c r="BI19" s="202">
        <f t="shared" si="14"/>
        <v>25759.400147631677</v>
      </c>
      <c r="BJ19" s="202">
        <f t="shared" si="14"/>
        <v>26106.032366152569</v>
      </c>
      <c r="BK19" s="202">
        <f t="shared" si="14"/>
        <v>26452.664584673461</v>
      </c>
      <c r="BL19" s="202">
        <f t="shared" si="14"/>
        <v>26799.296803194356</v>
      </c>
      <c r="BM19" s="202">
        <f t="shared" si="14"/>
        <v>27145.929021715248</v>
      </c>
      <c r="BN19" s="202">
        <f t="shared" si="14"/>
        <v>27492.561240236144</v>
      </c>
      <c r="BO19" s="202">
        <f t="shared" si="14"/>
        <v>27839.193458757036</v>
      </c>
      <c r="BP19" s="202">
        <f t="shared" si="14"/>
        <v>28185.825677277928</v>
      </c>
      <c r="BQ19" s="202">
        <f t="shared" si="14"/>
        <v>28532.45789579882</v>
      </c>
      <c r="BR19" s="202">
        <f t="shared" si="14"/>
        <v>28879.090114319715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29225.722332840607</v>
      </c>
      <c r="BT19" s="202">
        <f t="shared" si="15"/>
        <v>29572.354551361503</v>
      </c>
      <c r="BU19" s="202">
        <f t="shared" si="15"/>
        <v>29918.986769882395</v>
      </c>
      <c r="BV19" s="202">
        <f t="shared" si="15"/>
        <v>30265.618988403286</v>
      </c>
      <c r="BW19" s="202">
        <f t="shared" si="15"/>
        <v>30612.251206924178</v>
      </c>
      <c r="BX19" s="202">
        <f t="shared" si="15"/>
        <v>30958.883425445074</v>
      </c>
      <c r="BY19" s="202">
        <f t="shared" si="15"/>
        <v>31305.51564396597</v>
      </c>
      <c r="BZ19" s="202">
        <f t="shared" si="15"/>
        <v>31652.147862486861</v>
      </c>
      <c r="CA19" s="202">
        <f t="shared" si="15"/>
        <v>31998.780081007753</v>
      </c>
      <c r="CB19" s="202">
        <f t="shared" si="15"/>
        <v>32345.412299528645</v>
      </c>
      <c r="CC19" s="202">
        <f t="shared" si="15"/>
        <v>32692.044518049537</v>
      </c>
      <c r="CD19" s="202">
        <f t="shared" si="15"/>
        <v>33038.676736570429</v>
      </c>
      <c r="CE19" s="202">
        <f t="shared" si="15"/>
        <v>33385.308955091328</v>
      </c>
      <c r="CF19" s="202">
        <f t="shared" si="15"/>
        <v>33731.94117361222</v>
      </c>
      <c r="CG19" s="202">
        <f t="shared" si="15"/>
        <v>34078.573392133112</v>
      </c>
      <c r="CH19" s="202">
        <f t="shared" si="15"/>
        <v>34425.205610654004</v>
      </c>
      <c r="CI19" s="202">
        <f t="shared" si="15"/>
        <v>34771.837829174896</v>
      </c>
      <c r="CJ19" s="202">
        <f t="shared" si="15"/>
        <v>35118.470047695795</v>
      </c>
      <c r="CK19" s="202">
        <f t="shared" si="15"/>
        <v>35465.102266216687</v>
      </c>
      <c r="CL19" s="202">
        <f t="shared" si="15"/>
        <v>35811.734484737579</v>
      </c>
      <c r="CM19" s="202">
        <f t="shared" si="15"/>
        <v>36158.366703258471</v>
      </c>
      <c r="CN19" s="202">
        <f t="shared" si="15"/>
        <v>36504.998921779363</v>
      </c>
      <c r="CO19" s="202">
        <f t="shared" si="15"/>
        <v>36851.631140300262</v>
      </c>
      <c r="CP19" s="202">
        <f t="shared" si="15"/>
        <v>37198.263358821147</v>
      </c>
      <c r="CQ19" s="202">
        <f t="shared" si="15"/>
        <v>37544.895577342046</v>
      </c>
      <c r="CR19" s="202">
        <f t="shared" si="15"/>
        <v>37891.527795862938</v>
      </c>
      <c r="CS19" s="202">
        <f t="shared" si="15"/>
        <v>38238.16001438383</v>
      </c>
      <c r="CT19" s="202">
        <f t="shared" si="15"/>
        <v>38584.792232904721</v>
      </c>
      <c r="CU19" s="202">
        <f t="shared" si="15"/>
        <v>46551.063647976902</v>
      </c>
      <c r="CV19" s="202">
        <f t="shared" si="15"/>
        <v>62136.974259600349</v>
      </c>
      <c r="CW19" s="202">
        <f t="shared" si="15"/>
        <v>77722.88487122381</v>
      </c>
      <c r="CX19" s="202">
        <f t="shared" si="15"/>
        <v>93308.795482847258</v>
      </c>
      <c r="CY19" s="202">
        <f t="shared" si="15"/>
        <v>108894.70609447072</v>
      </c>
      <c r="CZ19" s="202">
        <f t="shared" si="15"/>
        <v>124480.61670609417</v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0</v>
      </c>
      <c r="C22" s="206">
        <f>C2*100</f>
        <v>88</v>
      </c>
      <c r="D22" s="206">
        <f>D2*100</f>
        <v>9</v>
      </c>
      <c r="E22" s="206">
        <f>E2*100</f>
        <v>3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0</v>
      </c>
      <c r="C23" s="207">
        <f>SUM($B22:C22)</f>
        <v>88</v>
      </c>
      <c r="D23" s="207">
        <f>SUM($B22:D22)</f>
        <v>97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0</v>
      </c>
      <c r="C24" s="209">
        <f>B23+(C23-B23)/2</f>
        <v>44</v>
      </c>
      <c r="D24" s="209">
        <f>C23+(D23-C23)/2</f>
        <v>92.5</v>
      </c>
      <c r="E24" s="209">
        <f>D23+(E23-D23)/2</f>
        <v>98.5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0</v>
      </c>
      <c r="C25" s="204">
        <f>Income!C72</f>
        <v>808.46557108977606</v>
      </c>
      <c r="D25" s="204">
        <f>Income!D72</f>
        <v>1449.9049649331998</v>
      </c>
      <c r="E25" s="204">
        <f>Income!E72</f>
        <v>2658.0526748892989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18.374217524767637</v>
      </c>
      <c r="H25" s="211">
        <f t="shared" si="16"/>
        <v>36.748435049535274</v>
      </c>
      <c r="I25" s="211">
        <f t="shared" si="16"/>
        <v>55.122652574302919</v>
      </c>
      <c r="J25" s="211">
        <f t="shared" si="16"/>
        <v>73.496870099070549</v>
      </c>
      <c r="K25" s="211">
        <f t="shared" si="16"/>
        <v>91.871087623838193</v>
      </c>
      <c r="L25" s="211">
        <f t="shared" si="16"/>
        <v>110.24530514860584</v>
      </c>
      <c r="M25" s="211">
        <f t="shared" si="16"/>
        <v>128.61952267337347</v>
      </c>
      <c r="N25" s="211">
        <f t="shared" si="16"/>
        <v>146.9937401981411</v>
      </c>
      <c r="O25" s="211">
        <f t="shared" si="16"/>
        <v>165.36795772290873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183.74217524767639</v>
      </c>
      <c r="Q25" s="211">
        <f t="shared" si="17"/>
        <v>202.11639277244402</v>
      </c>
      <c r="R25" s="211">
        <f t="shared" si="17"/>
        <v>220.49061029721167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238.86482782197928</v>
      </c>
      <c r="T25" s="211">
        <f t="shared" si="17"/>
        <v>257.23904534674693</v>
      </c>
      <c r="U25" s="211">
        <f t="shared" si="17"/>
        <v>275.61326287151456</v>
      </c>
      <c r="V25" s="211">
        <f t="shared" si="17"/>
        <v>293.98748039628219</v>
      </c>
      <c r="W25" s="211">
        <f t="shared" si="17"/>
        <v>312.36169792104988</v>
      </c>
      <c r="X25" s="211">
        <f t="shared" si="17"/>
        <v>330.73591544581745</v>
      </c>
      <c r="Y25" s="211">
        <f t="shared" si="17"/>
        <v>349.11013297058514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367.48435049535277</v>
      </c>
      <c r="AA25" s="211">
        <f t="shared" si="18"/>
        <v>385.8585680201204</v>
      </c>
      <c r="AB25" s="211">
        <f t="shared" si="18"/>
        <v>404.23278554488803</v>
      </c>
      <c r="AC25" s="211">
        <f t="shared" si="18"/>
        <v>422.6070030696556</v>
      </c>
      <c r="AD25" s="211">
        <f t="shared" si="18"/>
        <v>440.98122059442335</v>
      </c>
      <c r="AE25" s="211">
        <f t="shared" si="18"/>
        <v>459.35543811919092</v>
      </c>
      <c r="AF25" s="211">
        <f t="shared" si="18"/>
        <v>477.72965564395855</v>
      </c>
      <c r="AG25" s="211">
        <f t="shared" si="18"/>
        <v>496.10387316872624</v>
      </c>
      <c r="AH25" s="211">
        <f t="shared" si="18"/>
        <v>514.47809069349387</v>
      </c>
      <c r="AI25" s="211">
        <f t="shared" si="18"/>
        <v>532.85230821826144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551.22652574302913</v>
      </c>
      <c r="AK25" s="211">
        <f t="shared" si="19"/>
        <v>569.60074326779682</v>
      </c>
      <c r="AL25" s="211">
        <f t="shared" si="19"/>
        <v>587.97496079256439</v>
      </c>
      <c r="AM25" s="211">
        <f t="shared" si="19"/>
        <v>606.34917831733208</v>
      </c>
      <c r="AN25" s="211">
        <f t="shared" si="19"/>
        <v>624.72339584209976</v>
      </c>
      <c r="AO25" s="211">
        <f t="shared" si="19"/>
        <v>643.09761336686734</v>
      </c>
      <c r="AP25" s="211">
        <f t="shared" si="19"/>
        <v>661.47183089163491</v>
      </c>
      <c r="AQ25" s="211">
        <f t="shared" si="19"/>
        <v>679.8460484164026</v>
      </c>
      <c r="AR25" s="211">
        <f t="shared" si="19"/>
        <v>698.22026594117028</v>
      </c>
      <c r="AS25" s="211">
        <f t="shared" si="19"/>
        <v>716.59448346593786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734.96870099070554</v>
      </c>
      <c r="AU25" s="211">
        <f t="shared" si="20"/>
        <v>753.34291851547312</v>
      </c>
      <c r="AV25" s="211">
        <f t="shared" si="20"/>
        <v>771.7171360402408</v>
      </c>
      <c r="AW25" s="211">
        <f t="shared" si="20"/>
        <v>790.09135356500849</v>
      </c>
      <c r="AX25" s="211">
        <f t="shared" si="20"/>
        <v>808.46557108977606</v>
      </c>
      <c r="AY25" s="211">
        <f t="shared" si="20"/>
        <v>821.69112560201165</v>
      </c>
      <c r="AZ25" s="211">
        <f t="shared" si="20"/>
        <v>834.91668011424713</v>
      </c>
      <c r="BA25" s="211">
        <f t="shared" si="20"/>
        <v>848.14223462648272</v>
      </c>
      <c r="BB25" s="211">
        <f t="shared" si="20"/>
        <v>861.36778913871819</v>
      </c>
      <c r="BC25" s="211">
        <f t="shared" si="20"/>
        <v>874.59334365095378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887.81889816318926</v>
      </c>
      <c r="BE25" s="211">
        <f t="shared" si="21"/>
        <v>901.04445267542485</v>
      </c>
      <c r="BF25" s="211">
        <f t="shared" si="21"/>
        <v>914.27000718766044</v>
      </c>
      <c r="BG25" s="211">
        <f t="shared" si="21"/>
        <v>927.49556169989592</v>
      </c>
      <c r="BH25" s="211">
        <f t="shared" si="21"/>
        <v>940.72111621213151</v>
      </c>
      <c r="BI25" s="211">
        <f t="shared" si="21"/>
        <v>953.94667072436698</v>
      </c>
      <c r="BJ25" s="211">
        <f t="shared" si="21"/>
        <v>967.17222523660257</v>
      </c>
      <c r="BK25" s="211">
        <f t="shared" si="21"/>
        <v>980.39777974883816</v>
      </c>
      <c r="BL25" s="211">
        <f t="shared" si="21"/>
        <v>993.62333426107364</v>
      </c>
      <c r="BM25" s="211">
        <f t="shared" si="21"/>
        <v>1006.8488887733092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1020.0744432855447</v>
      </c>
      <c r="BO25" s="211">
        <f t="shared" si="22"/>
        <v>1033.2999977977802</v>
      </c>
      <c r="BP25" s="211">
        <f t="shared" si="22"/>
        <v>1046.5255523100159</v>
      </c>
      <c r="BQ25" s="211">
        <f t="shared" si="22"/>
        <v>1059.7511068222514</v>
      </c>
      <c r="BR25" s="211">
        <f t="shared" si="22"/>
        <v>1072.9766613344868</v>
      </c>
      <c r="BS25" s="211">
        <f t="shared" si="22"/>
        <v>1086.2022158467225</v>
      </c>
      <c r="BT25" s="211">
        <f t="shared" si="22"/>
        <v>1099.427770358958</v>
      </c>
      <c r="BU25" s="211">
        <f t="shared" si="22"/>
        <v>1112.6533248711935</v>
      </c>
      <c r="BV25" s="211">
        <f t="shared" si="22"/>
        <v>1125.8788793834292</v>
      </c>
      <c r="BW25" s="211">
        <f t="shared" si="22"/>
        <v>1139.1044338956647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1152.3299884079001</v>
      </c>
      <c r="BY25" s="211">
        <f t="shared" si="23"/>
        <v>1165.5555429201356</v>
      </c>
      <c r="BZ25" s="211">
        <f t="shared" si="23"/>
        <v>1178.7810974323711</v>
      </c>
      <c r="CA25" s="211">
        <f t="shared" si="23"/>
        <v>1192.0066519446068</v>
      </c>
      <c r="CB25" s="211">
        <f t="shared" si="23"/>
        <v>1205.2322064568423</v>
      </c>
      <c r="CC25" s="211">
        <f t="shared" si="23"/>
        <v>1218.4577609690778</v>
      </c>
      <c r="CD25" s="211">
        <f t="shared" si="23"/>
        <v>1231.6833154813135</v>
      </c>
      <c r="CE25" s="211">
        <f t="shared" si="23"/>
        <v>1244.9088699935489</v>
      </c>
      <c r="CF25" s="211">
        <f t="shared" si="23"/>
        <v>1258.1344245057844</v>
      </c>
      <c r="CG25" s="211">
        <f t="shared" si="23"/>
        <v>1271.3599790180201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1284.5855335302556</v>
      </c>
      <c r="CI25" s="211">
        <f t="shared" si="24"/>
        <v>1297.8110880424911</v>
      </c>
      <c r="CJ25" s="211">
        <f t="shared" si="24"/>
        <v>1311.0366425547265</v>
      </c>
      <c r="CK25" s="211">
        <f t="shared" si="24"/>
        <v>1324.2621970669622</v>
      </c>
      <c r="CL25" s="211">
        <f t="shared" si="24"/>
        <v>1337.4877515791977</v>
      </c>
      <c r="CM25" s="211">
        <f t="shared" si="24"/>
        <v>1350.7133060914334</v>
      </c>
      <c r="CN25" s="211">
        <f t="shared" si="24"/>
        <v>1363.9388606036687</v>
      </c>
      <c r="CO25" s="211">
        <f t="shared" si="24"/>
        <v>1377.1644151159044</v>
      </c>
      <c r="CP25" s="211">
        <f t="shared" si="24"/>
        <v>1390.3899696281399</v>
      </c>
      <c r="CQ25" s="211">
        <f t="shared" si="24"/>
        <v>1403.6155241403753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1416.841078652611</v>
      </c>
      <c r="CS25" s="211">
        <f t="shared" si="25"/>
        <v>1430.0666331648465</v>
      </c>
      <c r="CT25" s="211">
        <f t="shared" si="25"/>
        <v>1443.292187677082</v>
      </c>
      <c r="CU25" s="211">
        <f t="shared" si="25"/>
        <v>1550.5839407628748</v>
      </c>
      <c r="CV25" s="211">
        <f t="shared" si="25"/>
        <v>1751.9418924222246</v>
      </c>
      <c r="CW25" s="211">
        <f t="shared" si="25"/>
        <v>1953.2998440815745</v>
      </c>
      <c r="CX25" s="211">
        <f t="shared" si="25"/>
        <v>2154.6577957409245</v>
      </c>
      <c r="CY25" s="211">
        <f t="shared" si="25"/>
        <v>2356.0157474002744</v>
      </c>
      <c r="CZ25" s="211">
        <f t="shared" si="25"/>
        <v>2557.373699059624</v>
      </c>
      <c r="DA25" s="211">
        <f t="shared" si="25"/>
        <v>2658.0526748892989</v>
      </c>
    </row>
    <row r="26" spans="1:105">
      <c r="A26" s="202" t="str">
        <f>Income!A73</f>
        <v>Own crops sold</v>
      </c>
      <c r="B26" s="204">
        <f>Income!B73</f>
        <v>0</v>
      </c>
      <c r="C26" s="204">
        <f>Income!C73</f>
        <v>0</v>
      </c>
      <c r="D26" s="204">
        <f>Income!D73</f>
        <v>572</v>
      </c>
      <c r="E26" s="204">
        <f>Income!E73</f>
        <v>3006.5</v>
      </c>
      <c r="F26" s="211">
        <f t="shared" si="16"/>
        <v>0</v>
      </c>
      <c r="G26" s="211">
        <f t="shared" si="16"/>
        <v>0</v>
      </c>
      <c r="H26" s="211">
        <f t="shared" si="16"/>
        <v>0</v>
      </c>
      <c r="I26" s="211">
        <f t="shared" si="16"/>
        <v>0</v>
      </c>
      <c r="J26" s="211">
        <f t="shared" si="16"/>
        <v>0</v>
      </c>
      <c r="K26" s="211">
        <f t="shared" si="16"/>
        <v>0</v>
      </c>
      <c r="L26" s="211">
        <f t="shared" si="16"/>
        <v>0</v>
      </c>
      <c r="M26" s="211">
        <f t="shared" si="16"/>
        <v>0</v>
      </c>
      <c r="N26" s="211">
        <f t="shared" si="16"/>
        <v>0</v>
      </c>
      <c r="O26" s="211">
        <f t="shared" si="16"/>
        <v>0</v>
      </c>
      <c r="P26" s="211">
        <f t="shared" si="17"/>
        <v>0</v>
      </c>
      <c r="Q26" s="211">
        <f t="shared" si="17"/>
        <v>0</v>
      </c>
      <c r="R26" s="211">
        <f t="shared" si="17"/>
        <v>0</v>
      </c>
      <c r="S26" s="211">
        <f t="shared" si="17"/>
        <v>0</v>
      </c>
      <c r="T26" s="211">
        <f t="shared" si="17"/>
        <v>0</v>
      </c>
      <c r="U26" s="211">
        <f t="shared" si="17"/>
        <v>0</v>
      </c>
      <c r="V26" s="211">
        <f t="shared" si="17"/>
        <v>0</v>
      </c>
      <c r="W26" s="211">
        <f t="shared" si="17"/>
        <v>0</v>
      </c>
      <c r="X26" s="211">
        <f t="shared" si="17"/>
        <v>0</v>
      </c>
      <c r="Y26" s="211">
        <f t="shared" si="17"/>
        <v>0</v>
      </c>
      <c r="Z26" s="211">
        <f t="shared" si="18"/>
        <v>0</v>
      </c>
      <c r="AA26" s="211">
        <f t="shared" si="18"/>
        <v>0</v>
      </c>
      <c r="AB26" s="211">
        <f t="shared" si="18"/>
        <v>0</v>
      </c>
      <c r="AC26" s="211">
        <f t="shared" si="18"/>
        <v>0</v>
      </c>
      <c r="AD26" s="211">
        <f t="shared" si="18"/>
        <v>0</v>
      </c>
      <c r="AE26" s="211">
        <f t="shared" si="18"/>
        <v>0</v>
      </c>
      <c r="AF26" s="211">
        <f t="shared" si="18"/>
        <v>0</v>
      </c>
      <c r="AG26" s="211">
        <f t="shared" si="18"/>
        <v>0</v>
      </c>
      <c r="AH26" s="211">
        <f t="shared" si="18"/>
        <v>0</v>
      </c>
      <c r="AI26" s="211">
        <f t="shared" si="18"/>
        <v>0</v>
      </c>
      <c r="AJ26" s="211">
        <f t="shared" si="19"/>
        <v>0</v>
      </c>
      <c r="AK26" s="211">
        <f t="shared" si="19"/>
        <v>0</v>
      </c>
      <c r="AL26" s="211">
        <f t="shared" si="19"/>
        <v>0</v>
      </c>
      <c r="AM26" s="211">
        <f t="shared" si="19"/>
        <v>0</v>
      </c>
      <c r="AN26" s="211">
        <f t="shared" si="19"/>
        <v>0</v>
      </c>
      <c r="AO26" s="211">
        <f t="shared" si="19"/>
        <v>0</v>
      </c>
      <c r="AP26" s="211">
        <f t="shared" si="19"/>
        <v>0</v>
      </c>
      <c r="AQ26" s="211">
        <f t="shared" si="19"/>
        <v>0</v>
      </c>
      <c r="AR26" s="211">
        <f t="shared" si="19"/>
        <v>0</v>
      </c>
      <c r="AS26" s="211">
        <f t="shared" si="19"/>
        <v>0</v>
      </c>
      <c r="AT26" s="211">
        <f t="shared" si="20"/>
        <v>0</v>
      </c>
      <c r="AU26" s="211">
        <f t="shared" si="20"/>
        <v>0</v>
      </c>
      <c r="AV26" s="211">
        <f t="shared" si="20"/>
        <v>0</v>
      </c>
      <c r="AW26" s="211">
        <f t="shared" si="20"/>
        <v>0</v>
      </c>
      <c r="AX26" s="211">
        <f t="shared" si="20"/>
        <v>0</v>
      </c>
      <c r="AY26" s="211">
        <f t="shared" si="20"/>
        <v>11.793814432989691</v>
      </c>
      <c r="AZ26" s="211">
        <f t="shared" si="20"/>
        <v>23.587628865979383</v>
      </c>
      <c r="BA26" s="211">
        <f t="shared" si="20"/>
        <v>35.381443298969074</v>
      </c>
      <c r="BB26" s="211">
        <f t="shared" si="20"/>
        <v>47.175257731958766</v>
      </c>
      <c r="BC26" s="211">
        <f t="shared" si="20"/>
        <v>58.96907216494845</v>
      </c>
      <c r="BD26" s="211">
        <f t="shared" si="21"/>
        <v>70.762886597938149</v>
      </c>
      <c r="BE26" s="211">
        <f t="shared" si="21"/>
        <v>82.55670103092784</v>
      </c>
      <c r="BF26" s="211">
        <f t="shared" si="21"/>
        <v>94.350515463917532</v>
      </c>
      <c r="BG26" s="211">
        <f t="shared" si="21"/>
        <v>106.14432989690722</v>
      </c>
      <c r="BH26" s="211">
        <f t="shared" si="21"/>
        <v>117.9381443298969</v>
      </c>
      <c r="BI26" s="211">
        <f t="shared" si="21"/>
        <v>129.73195876288659</v>
      </c>
      <c r="BJ26" s="211">
        <f t="shared" si="21"/>
        <v>141.5257731958763</v>
      </c>
      <c r="BK26" s="211">
        <f t="shared" si="21"/>
        <v>153.31958762886597</v>
      </c>
      <c r="BL26" s="211">
        <f t="shared" si="21"/>
        <v>165.11340206185568</v>
      </c>
      <c r="BM26" s="211">
        <f t="shared" si="21"/>
        <v>176.90721649484536</v>
      </c>
      <c r="BN26" s="211">
        <f t="shared" si="22"/>
        <v>188.70103092783506</v>
      </c>
      <c r="BO26" s="211">
        <f t="shared" si="22"/>
        <v>200.49484536082474</v>
      </c>
      <c r="BP26" s="211">
        <f t="shared" si="22"/>
        <v>212.28865979381445</v>
      </c>
      <c r="BQ26" s="211">
        <f t="shared" si="22"/>
        <v>224.08247422680412</v>
      </c>
      <c r="BR26" s="211">
        <f t="shared" si="22"/>
        <v>235.8762886597938</v>
      </c>
      <c r="BS26" s="211">
        <f t="shared" si="22"/>
        <v>247.67010309278351</v>
      </c>
      <c r="BT26" s="211">
        <f t="shared" si="22"/>
        <v>259.46391752577318</v>
      </c>
      <c r="BU26" s="211">
        <f t="shared" si="22"/>
        <v>271.25773195876286</v>
      </c>
      <c r="BV26" s="211">
        <f t="shared" si="22"/>
        <v>283.05154639175259</v>
      </c>
      <c r="BW26" s="211">
        <f t="shared" si="22"/>
        <v>294.84536082474227</v>
      </c>
      <c r="BX26" s="211">
        <f t="shared" si="23"/>
        <v>306.63917525773195</v>
      </c>
      <c r="BY26" s="211">
        <f t="shared" si="23"/>
        <v>318.43298969072163</v>
      </c>
      <c r="BZ26" s="211">
        <f t="shared" si="23"/>
        <v>330.22680412371136</v>
      </c>
      <c r="CA26" s="211">
        <f t="shared" si="23"/>
        <v>342.02061855670104</v>
      </c>
      <c r="CB26" s="211">
        <f t="shared" si="23"/>
        <v>353.81443298969072</v>
      </c>
      <c r="CC26" s="211">
        <f t="shared" si="23"/>
        <v>365.60824742268039</v>
      </c>
      <c r="CD26" s="211">
        <f t="shared" si="23"/>
        <v>377.40206185567013</v>
      </c>
      <c r="CE26" s="211">
        <f t="shared" si="23"/>
        <v>389.1958762886598</v>
      </c>
      <c r="CF26" s="211">
        <f t="shared" si="23"/>
        <v>400.98969072164948</v>
      </c>
      <c r="CG26" s="211">
        <f t="shared" si="23"/>
        <v>412.78350515463916</v>
      </c>
      <c r="CH26" s="211">
        <f t="shared" si="24"/>
        <v>424.57731958762889</v>
      </c>
      <c r="CI26" s="211">
        <f t="shared" si="24"/>
        <v>436.37113402061857</v>
      </c>
      <c r="CJ26" s="211">
        <f t="shared" si="24"/>
        <v>448.16494845360825</v>
      </c>
      <c r="CK26" s="211">
        <f t="shared" si="24"/>
        <v>459.95876288659792</v>
      </c>
      <c r="CL26" s="211">
        <f t="shared" si="24"/>
        <v>471.7525773195876</v>
      </c>
      <c r="CM26" s="211">
        <f t="shared" si="24"/>
        <v>483.54639175257734</v>
      </c>
      <c r="CN26" s="211">
        <f t="shared" si="24"/>
        <v>495.34020618556701</v>
      </c>
      <c r="CO26" s="211">
        <f t="shared" si="24"/>
        <v>507.13402061855669</v>
      </c>
      <c r="CP26" s="211">
        <f t="shared" si="24"/>
        <v>518.92783505154637</v>
      </c>
      <c r="CQ26" s="211">
        <f t="shared" si="24"/>
        <v>530.7216494845361</v>
      </c>
      <c r="CR26" s="211">
        <f t="shared" si="25"/>
        <v>542.51546391752572</v>
      </c>
      <c r="CS26" s="211">
        <f t="shared" si="25"/>
        <v>554.30927835051546</v>
      </c>
      <c r="CT26" s="211">
        <f t="shared" si="25"/>
        <v>566.10309278350519</v>
      </c>
      <c r="CU26" s="211">
        <f t="shared" si="25"/>
        <v>774.875</v>
      </c>
      <c r="CV26" s="211">
        <f t="shared" si="25"/>
        <v>1180.625</v>
      </c>
      <c r="CW26" s="211">
        <f t="shared" si="25"/>
        <v>1586.375</v>
      </c>
      <c r="CX26" s="211">
        <f t="shared" si="25"/>
        <v>1992.125</v>
      </c>
      <c r="CY26" s="211">
        <f t="shared" si="25"/>
        <v>2397.875</v>
      </c>
      <c r="CZ26" s="211">
        <f t="shared" si="25"/>
        <v>2803.625</v>
      </c>
      <c r="DA26" s="211">
        <f t="shared" si="25"/>
        <v>3006.5</v>
      </c>
    </row>
    <row r="27" spans="1:105">
      <c r="A27" s="202" t="str">
        <f>Income!A74</f>
        <v>Animal products consumed</v>
      </c>
      <c r="B27" s="204">
        <f>Income!B74</f>
        <v>0</v>
      </c>
      <c r="C27" s="204">
        <f>Income!C74</f>
        <v>0</v>
      </c>
      <c r="D27" s="204">
        <f>Income!D74</f>
        <v>398.54972375690619</v>
      </c>
      <c r="E27" s="204">
        <f>Income!E74</f>
        <v>739.01933701657481</v>
      </c>
      <c r="F27" s="211">
        <f t="shared" si="16"/>
        <v>0</v>
      </c>
      <c r="G27" s="211">
        <f t="shared" si="16"/>
        <v>0</v>
      </c>
      <c r="H27" s="211">
        <f t="shared" si="16"/>
        <v>0</v>
      </c>
      <c r="I27" s="211">
        <f t="shared" si="16"/>
        <v>0</v>
      </c>
      <c r="J27" s="211">
        <f t="shared" si="16"/>
        <v>0</v>
      </c>
      <c r="K27" s="211">
        <f t="shared" si="16"/>
        <v>0</v>
      </c>
      <c r="L27" s="211">
        <f t="shared" si="16"/>
        <v>0</v>
      </c>
      <c r="M27" s="211">
        <f t="shared" si="16"/>
        <v>0</v>
      </c>
      <c r="N27" s="211">
        <f t="shared" si="16"/>
        <v>0</v>
      </c>
      <c r="O27" s="211">
        <f t="shared" si="16"/>
        <v>0</v>
      </c>
      <c r="P27" s="211">
        <f t="shared" si="17"/>
        <v>0</v>
      </c>
      <c r="Q27" s="211">
        <f t="shared" si="17"/>
        <v>0</v>
      </c>
      <c r="R27" s="211">
        <f t="shared" si="17"/>
        <v>0</v>
      </c>
      <c r="S27" s="211">
        <f t="shared" si="17"/>
        <v>0</v>
      </c>
      <c r="T27" s="211">
        <f t="shared" si="17"/>
        <v>0</v>
      </c>
      <c r="U27" s="211">
        <f t="shared" si="17"/>
        <v>0</v>
      </c>
      <c r="V27" s="211">
        <f t="shared" si="17"/>
        <v>0</v>
      </c>
      <c r="W27" s="211">
        <f t="shared" si="17"/>
        <v>0</v>
      </c>
      <c r="X27" s="211">
        <f t="shared" si="17"/>
        <v>0</v>
      </c>
      <c r="Y27" s="211">
        <f t="shared" si="17"/>
        <v>0</v>
      </c>
      <c r="Z27" s="211">
        <f t="shared" si="18"/>
        <v>0</v>
      </c>
      <c r="AA27" s="211">
        <f t="shared" si="18"/>
        <v>0</v>
      </c>
      <c r="AB27" s="211">
        <f t="shared" si="18"/>
        <v>0</v>
      </c>
      <c r="AC27" s="211">
        <f t="shared" si="18"/>
        <v>0</v>
      </c>
      <c r="AD27" s="211">
        <f t="shared" si="18"/>
        <v>0</v>
      </c>
      <c r="AE27" s="211">
        <f t="shared" si="18"/>
        <v>0</v>
      </c>
      <c r="AF27" s="211">
        <f t="shared" si="18"/>
        <v>0</v>
      </c>
      <c r="AG27" s="211">
        <f t="shared" si="18"/>
        <v>0</v>
      </c>
      <c r="AH27" s="211">
        <f t="shared" si="18"/>
        <v>0</v>
      </c>
      <c r="AI27" s="211">
        <f t="shared" si="18"/>
        <v>0</v>
      </c>
      <c r="AJ27" s="211">
        <f t="shared" si="19"/>
        <v>0</v>
      </c>
      <c r="AK27" s="211">
        <f t="shared" si="19"/>
        <v>0</v>
      </c>
      <c r="AL27" s="211">
        <f t="shared" si="19"/>
        <v>0</v>
      </c>
      <c r="AM27" s="211">
        <f t="shared" si="19"/>
        <v>0</v>
      </c>
      <c r="AN27" s="211">
        <f t="shared" si="19"/>
        <v>0</v>
      </c>
      <c r="AO27" s="211">
        <f t="shared" si="19"/>
        <v>0</v>
      </c>
      <c r="AP27" s="211">
        <f t="shared" si="19"/>
        <v>0</v>
      </c>
      <c r="AQ27" s="211">
        <f t="shared" si="19"/>
        <v>0</v>
      </c>
      <c r="AR27" s="211">
        <f t="shared" si="19"/>
        <v>0</v>
      </c>
      <c r="AS27" s="211">
        <f t="shared" si="19"/>
        <v>0</v>
      </c>
      <c r="AT27" s="211">
        <f t="shared" si="20"/>
        <v>0</v>
      </c>
      <c r="AU27" s="211">
        <f t="shared" si="20"/>
        <v>0</v>
      </c>
      <c r="AV27" s="211">
        <f t="shared" si="20"/>
        <v>0</v>
      </c>
      <c r="AW27" s="211">
        <f t="shared" si="20"/>
        <v>0</v>
      </c>
      <c r="AX27" s="211">
        <f t="shared" si="20"/>
        <v>0</v>
      </c>
      <c r="AY27" s="211">
        <f t="shared" si="20"/>
        <v>8.2175200774619839</v>
      </c>
      <c r="AZ27" s="211">
        <f t="shared" si="20"/>
        <v>16.435040154923968</v>
      </c>
      <c r="BA27" s="211">
        <f t="shared" si="20"/>
        <v>24.652560232385952</v>
      </c>
      <c r="BB27" s="211">
        <f t="shared" si="20"/>
        <v>32.870080309847935</v>
      </c>
      <c r="BC27" s="211">
        <f t="shared" si="20"/>
        <v>41.087600387309912</v>
      </c>
      <c r="BD27" s="211">
        <f t="shared" si="21"/>
        <v>49.305120464771903</v>
      </c>
      <c r="BE27" s="211">
        <f t="shared" si="21"/>
        <v>57.522640542233887</v>
      </c>
      <c r="BF27" s="211">
        <f t="shared" si="21"/>
        <v>65.740160619695871</v>
      </c>
      <c r="BG27" s="211">
        <f t="shared" si="21"/>
        <v>73.957680697157855</v>
      </c>
      <c r="BH27" s="211">
        <f t="shared" si="21"/>
        <v>82.175200774619825</v>
      </c>
      <c r="BI27" s="211">
        <f t="shared" si="21"/>
        <v>90.392720852081823</v>
      </c>
      <c r="BJ27" s="211">
        <f t="shared" si="21"/>
        <v>98.610240929543806</v>
      </c>
      <c r="BK27" s="211">
        <f t="shared" si="21"/>
        <v>106.82776100700579</v>
      </c>
      <c r="BL27" s="211">
        <f t="shared" si="21"/>
        <v>115.04528108446777</v>
      </c>
      <c r="BM27" s="211">
        <f t="shared" si="21"/>
        <v>123.26280116192974</v>
      </c>
      <c r="BN27" s="211">
        <f t="shared" si="22"/>
        <v>131.48032123939174</v>
      </c>
      <c r="BO27" s="211">
        <f t="shared" si="22"/>
        <v>139.69784131685373</v>
      </c>
      <c r="BP27" s="211">
        <f t="shared" si="22"/>
        <v>147.91536139431571</v>
      </c>
      <c r="BQ27" s="211">
        <f t="shared" si="22"/>
        <v>156.13288147177767</v>
      </c>
      <c r="BR27" s="211">
        <f t="shared" si="22"/>
        <v>164.35040154923965</v>
      </c>
      <c r="BS27" s="211">
        <f t="shared" si="22"/>
        <v>172.56792162670163</v>
      </c>
      <c r="BT27" s="211">
        <f t="shared" si="22"/>
        <v>180.78544170416365</v>
      </c>
      <c r="BU27" s="211">
        <f t="shared" si="22"/>
        <v>189.0029617816256</v>
      </c>
      <c r="BV27" s="211">
        <f t="shared" si="22"/>
        <v>197.22048185908761</v>
      </c>
      <c r="BW27" s="211">
        <f t="shared" si="22"/>
        <v>205.43800193654957</v>
      </c>
      <c r="BX27" s="211">
        <f t="shared" si="23"/>
        <v>213.65552201401158</v>
      </c>
      <c r="BY27" s="211">
        <f t="shared" si="23"/>
        <v>221.87304209147354</v>
      </c>
      <c r="BZ27" s="211">
        <f t="shared" si="23"/>
        <v>230.09056216893555</v>
      </c>
      <c r="CA27" s="211">
        <f t="shared" si="23"/>
        <v>238.3080822463975</v>
      </c>
      <c r="CB27" s="211">
        <f t="shared" si="23"/>
        <v>246.52560232385949</v>
      </c>
      <c r="CC27" s="211">
        <f t="shared" si="23"/>
        <v>254.74312240132147</v>
      </c>
      <c r="CD27" s="211">
        <f t="shared" si="23"/>
        <v>262.96064247878348</v>
      </c>
      <c r="CE27" s="211">
        <f t="shared" si="23"/>
        <v>271.17816255624547</v>
      </c>
      <c r="CF27" s="211">
        <f t="shared" si="23"/>
        <v>279.39568263370745</v>
      </c>
      <c r="CG27" s="211">
        <f t="shared" si="23"/>
        <v>287.61320271116944</v>
      </c>
      <c r="CH27" s="211">
        <f t="shared" si="24"/>
        <v>295.83072278863142</v>
      </c>
      <c r="CI27" s="211">
        <f t="shared" si="24"/>
        <v>304.0482428660934</v>
      </c>
      <c r="CJ27" s="211">
        <f t="shared" si="24"/>
        <v>312.26576294355533</v>
      </c>
      <c r="CK27" s="211">
        <f t="shared" si="24"/>
        <v>320.48328302101737</v>
      </c>
      <c r="CL27" s="211">
        <f t="shared" si="24"/>
        <v>328.7008030984793</v>
      </c>
      <c r="CM27" s="211">
        <f t="shared" si="24"/>
        <v>336.91832317594134</v>
      </c>
      <c r="CN27" s="211">
        <f t="shared" si="24"/>
        <v>345.13584325340327</v>
      </c>
      <c r="CO27" s="211">
        <f t="shared" si="24"/>
        <v>353.35336333086531</v>
      </c>
      <c r="CP27" s="211">
        <f t="shared" si="24"/>
        <v>361.57088340832729</v>
      </c>
      <c r="CQ27" s="211">
        <f t="shared" si="24"/>
        <v>369.78840348578922</v>
      </c>
      <c r="CR27" s="211">
        <f t="shared" si="25"/>
        <v>378.0059235632512</v>
      </c>
      <c r="CS27" s="211">
        <f t="shared" si="25"/>
        <v>386.22344364071324</v>
      </c>
      <c r="CT27" s="211">
        <f t="shared" si="25"/>
        <v>394.44096371817523</v>
      </c>
      <c r="CU27" s="211">
        <f t="shared" si="25"/>
        <v>426.92219152854523</v>
      </c>
      <c r="CV27" s="211">
        <f t="shared" si="25"/>
        <v>483.66712707182336</v>
      </c>
      <c r="CW27" s="211">
        <f t="shared" si="25"/>
        <v>540.41206261510149</v>
      </c>
      <c r="CX27" s="211">
        <f t="shared" si="25"/>
        <v>597.15699815837957</v>
      </c>
      <c r="CY27" s="211">
        <f t="shared" si="25"/>
        <v>653.90193370165764</v>
      </c>
      <c r="CZ27" s="211">
        <f t="shared" si="25"/>
        <v>710.64686924493571</v>
      </c>
      <c r="DA27" s="211">
        <f t="shared" si="25"/>
        <v>739.01933701657481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0</v>
      </c>
      <c r="C29" s="204">
        <f>Income!C76</f>
        <v>0</v>
      </c>
      <c r="D29" s="204">
        <f>Income!D76</f>
        <v>7650.0000000000009</v>
      </c>
      <c r="E29" s="204">
        <f>Income!E76</f>
        <v>22250</v>
      </c>
      <c r="F29" s="211">
        <f t="shared" si="16"/>
        <v>0</v>
      </c>
      <c r="G29" s="211">
        <f t="shared" si="16"/>
        <v>0</v>
      </c>
      <c r="H29" s="211">
        <f t="shared" si="16"/>
        <v>0</v>
      </c>
      <c r="I29" s="211">
        <f t="shared" si="16"/>
        <v>0</v>
      </c>
      <c r="J29" s="211">
        <f t="shared" si="16"/>
        <v>0</v>
      </c>
      <c r="K29" s="211">
        <f t="shared" si="16"/>
        <v>0</v>
      </c>
      <c r="L29" s="211">
        <f t="shared" si="16"/>
        <v>0</v>
      </c>
      <c r="M29" s="211">
        <f t="shared" si="16"/>
        <v>0</v>
      </c>
      <c r="N29" s="211">
        <f t="shared" si="16"/>
        <v>0</v>
      </c>
      <c r="O29" s="211">
        <f t="shared" si="16"/>
        <v>0</v>
      </c>
      <c r="P29" s="211">
        <f t="shared" si="17"/>
        <v>0</v>
      </c>
      <c r="Q29" s="211">
        <f t="shared" si="17"/>
        <v>0</v>
      </c>
      <c r="R29" s="211">
        <f t="shared" si="17"/>
        <v>0</v>
      </c>
      <c r="S29" s="211">
        <f t="shared" si="17"/>
        <v>0</v>
      </c>
      <c r="T29" s="211">
        <f t="shared" si="17"/>
        <v>0</v>
      </c>
      <c r="U29" s="211">
        <f t="shared" si="17"/>
        <v>0</v>
      </c>
      <c r="V29" s="211">
        <f t="shared" si="17"/>
        <v>0</v>
      </c>
      <c r="W29" s="211">
        <f t="shared" si="17"/>
        <v>0</v>
      </c>
      <c r="X29" s="211">
        <f t="shared" si="17"/>
        <v>0</v>
      </c>
      <c r="Y29" s="211">
        <f t="shared" si="17"/>
        <v>0</v>
      </c>
      <c r="Z29" s="211">
        <f t="shared" si="18"/>
        <v>0</v>
      </c>
      <c r="AA29" s="211">
        <f t="shared" si="18"/>
        <v>0</v>
      </c>
      <c r="AB29" s="211">
        <f t="shared" si="18"/>
        <v>0</v>
      </c>
      <c r="AC29" s="211">
        <f t="shared" si="18"/>
        <v>0</v>
      </c>
      <c r="AD29" s="211">
        <f t="shared" si="18"/>
        <v>0</v>
      </c>
      <c r="AE29" s="211">
        <f t="shared" si="18"/>
        <v>0</v>
      </c>
      <c r="AF29" s="211">
        <f t="shared" si="18"/>
        <v>0</v>
      </c>
      <c r="AG29" s="211">
        <f t="shared" si="18"/>
        <v>0</v>
      </c>
      <c r="AH29" s="211">
        <f t="shared" si="18"/>
        <v>0</v>
      </c>
      <c r="AI29" s="211">
        <f t="shared" si="18"/>
        <v>0</v>
      </c>
      <c r="AJ29" s="211">
        <f t="shared" si="19"/>
        <v>0</v>
      </c>
      <c r="AK29" s="211">
        <f t="shared" si="19"/>
        <v>0</v>
      </c>
      <c r="AL29" s="211">
        <f t="shared" si="19"/>
        <v>0</v>
      </c>
      <c r="AM29" s="211">
        <f t="shared" si="19"/>
        <v>0</v>
      </c>
      <c r="AN29" s="211">
        <f t="shared" si="19"/>
        <v>0</v>
      </c>
      <c r="AO29" s="211">
        <f t="shared" si="19"/>
        <v>0</v>
      </c>
      <c r="AP29" s="211">
        <f t="shared" si="19"/>
        <v>0</v>
      </c>
      <c r="AQ29" s="211">
        <f t="shared" si="19"/>
        <v>0</v>
      </c>
      <c r="AR29" s="211">
        <f t="shared" si="19"/>
        <v>0</v>
      </c>
      <c r="AS29" s="211">
        <f t="shared" si="19"/>
        <v>0</v>
      </c>
      <c r="AT29" s="211">
        <f t="shared" si="20"/>
        <v>0</v>
      </c>
      <c r="AU29" s="211">
        <f t="shared" si="20"/>
        <v>0</v>
      </c>
      <c r="AV29" s="211">
        <f t="shared" si="20"/>
        <v>0</v>
      </c>
      <c r="AW29" s="211">
        <f t="shared" si="20"/>
        <v>0</v>
      </c>
      <c r="AX29" s="211">
        <f t="shared" si="20"/>
        <v>0</v>
      </c>
      <c r="AY29" s="211">
        <f t="shared" si="20"/>
        <v>157.73195876288662</v>
      </c>
      <c r="AZ29" s="211">
        <f t="shared" si="20"/>
        <v>315.46391752577324</v>
      </c>
      <c r="BA29" s="211">
        <f t="shared" si="20"/>
        <v>473.19587628865986</v>
      </c>
      <c r="BB29" s="211">
        <f t="shared" si="20"/>
        <v>630.92783505154648</v>
      </c>
      <c r="BC29" s="211">
        <f t="shared" si="20"/>
        <v>788.6597938144331</v>
      </c>
      <c r="BD29" s="211">
        <f t="shared" si="21"/>
        <v>946.39175257731972</v>
      </c>
      <c r="BE29" s="211">
        <f t="shared" si="21"/>
        <v>1104.1237113402062</v>
      </c>
      <c r="BF29" s="211">
        <f t="shared" si="21"/>
        <v>1261.855670103093</v>
      </c>
      <c r="BG29" s="211">
        <f t="shared" si="21"/>
        <v>1419.5876288659797</v>
      </c>
      <c r="BH29" s="211">
        <f t="shared" si="21"/>
        <v>1577.3195876288662</v>
      </c>
      <c r="BI29" s="211">
        <f t="shared" si="21"/>
        <v>1735.0515463917529</v>
      </c>
      <c r="BJ29" s="211">
        <f t="shared" si="21"/>
        <v>1892.7835051546394</v>
      </c>
      <c r="BK29" s="211">
        <f t="shared" si="21"/>
        <v>2050.5154639175262</v>
      </c>
      <c r="BL29" s="211">
        <f t="shared" si="21"/>
        <v>2208.2474226804125</v>
      </c>
      <c r="BM29" s="211">
        <f t="shared" si="21"/>
        <v>2365.9793814432992</v>
      </c>
      <c r="BN29" s="211">
        <f t="shared" si="22"/>
        <v>2523.7113402061859</v>
      </c>
      <c r="BO29" s="211">
        <f t="shared" si="22"/>
        <v>2681.4432989690727</v>
      </c>
      <c r="BP29" s="211">
        <f t="shared" si="22"/>
        <v>2839.1752577319594</v>
      </c>
      <c r="BQ29" s="211">
        <f t="shared" si="22"/>
        <v>2996.9072164948461</v>
      </c>
      <c r="BR29" s="211">
        <f t="shared" si="22"/>
        <v>3154.6391752577324</v>
      </c>
      <c r="BS29" s="211">
        <f t="shared" si="22"/>
        <v>3312.3711340206191</v>
      </c>
      <c r="BT29" s="211">
        <f t="shared" si="22"/>
        <v>3470.1030927835059</v>
      </c>
      <c r="BU29" s="211">
        <f t="shared" si="22"/>
        <v>3627.8350515463922</v>
      </c>
      <c r="BV29" s="211">
        <f t="shared" si="22"/>
        <v>3785.5670103092789</v>
      </c>
      <c r="BW29" s="211">
        <f t="shared" si="22"/>
        <v>3943.2989690721656</v>
      </c>
      <c r="BX29" s="211">
        <f t="shared" si="23"/>
        <v>4101.0309278350524</v>
      </c>
      <c r="BY29" s="211">
        <f t="shared" si="23"/>
        <v>4258.7628865979386</v>
      </c>
      <c r="BZ29" s="211">
        <f t="shared" si="23"/>
        <v>4416.4948453608249</v>
      </c>
      <c r="CA29" s="211">
        <f t="shared" si="23"/>
        <v>4574.2268041237121</v>
      </c>
      <c r="CB29" s="211">
        <f t="shared" si="23"/>
        <v>4731.9587628865984</v>
      </c>
      <c r="CC29" s="211">
        <f t="shared" si="23"/>
        <v>4889.6907216494856</v>
      </c>
      <c r="CD29" s="211">
        <f t="shared" si="23"/>
        <v>5047.4226804123718</v>
      </c>
      <c r="CE29" s="211">
        <f t="shared" si="23"/>
        <v>5205.1546391752581</v>
      </c>
      <c r="CF29" s="211">
        <f t="shared" si="23"/>
        <v>5362.8865979381453</v>
      </c>
      <c r="CG29" s="211">
        <f t="shared" si="23"/>
        <v>5520.6185567010325</v>
      </c>
      <c r="CH29" s="211">
        <f t="shared" si="24"/>
        <v>5678.3505154639188</v>
      </c>
      <c r="CI29" s="211">
        <f t="shared" si="24"/>
        <v>5836.0824742268051</v>
      </c>
      <c r="CJ29" s="211">
        <f t="shared" si="24"/>
        <v>5993.8144329896922</v>
      </c>
      <c r="CK29" s="211">
        <f t="shared" si="24"/>
        <v>6151.5463917525785</v>
      </c>
      <c r="CL29" s="211">
        <f t="shared" si="24"/>
        <v>6309.2783505154648</v>
      </c>
      <c r="CM29" s="211">
        <f t="shared" si="24"/>
        <v>6467.010309278352</v>
      </c>
      <c r="CN29" s="211">
        <f t="shared" si="24"/>
        <v>6624.7422680412383</v>
      </c>
      <c r="CO29" s="211">
        <f t="shared" si="24"/>
        <v>6782.4742268041246</v>
      </c>
      <c r="CP29" s="211">
        <f t="shared" si="24"/>
        <v>6940.2061855670117</v>
      </c>
      <c r="CQ29" s="211">
        <f t="shared" si="24"/>
        <v>7097.938144329898</v>
      </c>
      <c r="CR29" s="211">
        <f t="shared" si="25"/>
        <v>7255.6701030927843</v>
      </c>
      <c r="CS29" s="211">
        <f t="shared" si="25"/>
        <v>7413.4020618556715</v>
      </c>
      <c r="CT29" s="211">
        <f t="shared" si="25"/>
        <v>7571.1340206185578</v>
      </c>
      <c r="CU29" s="211">
        <f t="shared" si="25"/>
        <v>8866.6666666666679</v>
      </c>
      <c r="CV29" s="211">
        <f t="shared" si="25"/>
        <v>11300</v>
      </c>
      <c r="CW29" s="211">
        <f t="shared" si="25"/>
        <v>13733.333333333334</v>
      </c>
      <c r="CX29" s="211">
        <f t="shared" si="25"/>
        <v>16166.666666666668</v>
      </c>
      <c r="CY29" s="211">
        <f t="shared" si="25"/>
        <v>18600</v>
      </c>
      <c r="CZ29" s="211">
        <f t="shared" si="25"/>
        <v>21033.333333333336</v>
      </c>
      <c r="DA29" s="211">
        <f t="shared" si="25"/>
        <v>22250</v>
      </c>
    </row>
    <row r="30" spans="1:105">
      <c r="A30" s="202" t="str">
        <f>Income!A77</f>
        <v>Wild foods consumed and sold</v>
      </c>
      <c r="B30" s="204">
        <f>Income!B77</f>
        <v>0</v>
      </c>
      <c r="C30" s="204">
        <f>Income!C77</f>
        <v>0</v>
      </c>
      <c r="D30" s="204">
        <f>Income!D77</f>
        <v>0</v>
      </c>
      <c r="E30" s="204">
        <f>Income!E77</f>
        <v>0</v>
      </c>
      <c r="F30" s="211">
        <f t="shared" si="16"/>
        <v>0</v>
      </c>
      <c r="G30" s="211">
        <f t="shared" si="16"/>
        <v>0</v>
      </c>
      <c r="H30" s="211">
        <f t="shared" si="16"/>
        <v>0</v>
      </c>
      <c r="I30" s="211">
        <f t="shared" si="16"/>
        <v>0</v>
      </c>
      <c r="J30" s="211">
        <f t="shared" si="16"/>
        <v>0</v>
      </c>
      <c r="K30" s="211">
        <f t="shared" si="16"/>
        <v>0</v>
      </c>
      <c r="L30" s="211">
        <f t="shared" si="16"/>
        <v>0</v>
      </c>
      <c r="M30" s="211">
        <f t="shared" si="16"/>
        <v>0</v>
      </c>
      <c r="N30" s="211">
        <f t="shared" si="16"/>
        <v>0</v>
      </c>
      <c r="O30" s="211">
        <f t="shared" si="16"/>
        <v>0</v>
      </c>
      <c r="P30" s="211">
        <f t="shared" si="17"/>
        <v>0</v>
      </c>
      <c r="Q30" s="211">
        <f t="shared" si="17"/>
        <v>0</v>
      </c>
      <c r="R30" s="211">
        <f t="shared" si="17"/>
        <v>0</v>
      </c>
      <c r="S30" s="211">
        <f t="shared" si="17"/>
        <v>0</v>
      </c>
      <c r="T30" s="211">
        <f t="shared" si="17"/>
        <v>0</v>
      </c>
      <c r="U30" s="211">
        <f t="shared" si="17"/>
        <v>0</v>
      </c>
      <c r="V30" s="211">
        <f t="shared" si="17"/>
        <v>0</v>
      </c>
      <c r="W30" s="211">
        <f t="shared" si="17"/>
        <v>0</v>
      </c>
      <c r="X30" s="211">
        <f t="shared" si="17"/>
        <v>0</v>
      </c>
      <c r="Y30" s="211">
        <f t="shared" si="17"/>
        <v>0</v>
      </c>
      <c r="Z30" s="211">
        <f t="shared" si="18"/>
        <v>0</v>
      </c>
      <c r="AA30" s="211">
        <f t="shared" si="18"/>
        <v>0</v>
      </c>
      <c r="AB30" s="211">
        <f t="shared" si="18"/>
        <v>0</v>
      </c>
      <c r="AC30" s="211">
        <f t="shared" si="18"/>
        <v>0</v>
      </c>
      <c r="AD30" s="211">
        <f t="shared" si="18"/>
        <v>0</v>
      </c>
      <c r="AE30" s="211">
        <f t="shared" si="18"/>
        <v>0</v>
      </c>
      <c r="AF30" s="211">
        <f t="shared" si="18"/>
        <v>0</v>
      </c>
      <c r="AG30" s="211">
        <f t="shared" si="18"/>
        <v>0</v>
      </c>
      <c r="AH30" s="211">
        <f t="shared" si="18"/>
        <v>0</v>
      </c>
      <c r="AI30" s="211">
        <f t="shared" si="18"/>
        <v>0</v>
      </c>
      <c r="AJ30" s="211">
        <f t="shared" si="19"/>
        <v>0</v>
      </c>
      <c r="AK30" s="211">
        <f t="shared" si="19"/>
        <v>0</v>
      </c>
      <c r="AL30" s="211">
        <f t="shared" si="19"/>
        <v>0</v>
      </c>
      <c r="AM30" s="211">
        <f t="shared" si="19"/>
        <v>0</v>
      </c>
      <c r="AN30" s="211">
        <f t="shared" si="19"/>
        <v>0</v>
      </c>
      <c r="AO30" s="211">
        <f t="shared" si="19"/>
        <v>0</v>
      </c>
      <c r="AP30" s="211">
        <f t="shared" si="19"/>
        <v>0</v>
      </c>
      <c r="AQ30" s="211">
        <f t="shared" si="19"/>
        <v>0</v>
      </c>
      <c r="AR30" s="211">
        <f t="shared" si="19"/>
        <v>0</v>
      </c>
      <c r="AS30" s="211">
        <f t="shared" si="19"/>
        <v>0</v>
      </c>
      <c r="AT30" s="211">
        <f t="shared" si="20"/>
        <v>0</v>
      </c>
      <c r="AU30" s="211">
        <f t="shared" si="20"/>
        <v>0</v>
      </c>
      <c r="AV30" s="211">
        <f t="shared" si="20"/>
        <v>0</v>
      </c>
      <c r="AW30" s="211">
        <f t="shared" si="20"/>
        <v>0</v>
      </c>
      <c r="AX30" s="211">
        <f t="shared" si="20"/>
        <v>0</v>
      </c>
      <c r="AY30" s="211">
        <f t="shared" si="20"/>
        <v>0</v>
      </c>
      <c r="AZ30" s="211">
        <f t="shared" si="20"/>
        <v>0</v>
      </c>
      <c r="BA30" s="211">
        <f t="shared" si="20"/>
        <v>0</v>
      </c>
      <c r="BB30" s="211">
        <f t="shared" si="20"/>
        <v>0</v>
      </c>
      <c r="BC30" s="211">
        <f t="shared" si="20"/>
        <v>0</v>
      </c>
      <c r="BD30" s="211">
        <f t="shared" si="21"/>
        <v>0</v>
      </c>
      <c r="BE30" s="211">
        <f t="shared" si="21"/>
        <v>0</v>
      </c>
      <c r="BF30" s="211">
        <f t="shared" si="21"/>
        <v>0</v>
      </c>
      <c r="BG30" s="211">
        <f t="shared" si="21"/>
        <v>0</v>
      </c>
      <c r="BH30" s="211">
        <f t="shared" si="21"/>
        <v>0</v>
      </c>
      <c r="BI30" s="211">
        <f t="shared" si="21"/>
        <v>0</v>
      </c>
      <c r="BJ30" s="211">
        <f t="shared" si="21"/>
        <v>0</v>
      </c>
      <c r="BK30" s="211">
        <f t="shared" si="21"/>
        <v>0</v>
      </c>
      <c r="BL30" s="211">
        <f t="shared" si="21"/>
        <v>0</v>
      </c>
      <c r="BM30" s="211">
        <f t="shared" si="21"/>
        <v>0</v>
      </c>
      <c r="BN30" s="211">
        <f t="shared" si="22"/>
        <v>0</v>
      </c>
      <c r="BO30" s="211">
        <f t="shared" si="22"/>
        <v>0</v>
      </c>
      <c r="BP30" s="211">
        <f t="shared" si="22"/>
        <v>0</v>
      </c>
      <c r="BQ30" s="211">
        <f t="shared" si="22"/>
        <v>0</v>
      </c>
      <c r="BR30" s="211">
        <f t="shared" si="22"/>
        <v>0</v>
      </c>
      <c r="BS30" s="211">
        <f t="shared" si="22"/>
        <v>0</v>
      </c>
      <c r="BT30" s="211">
        <f t="shared" si="22"/>
        <v>0</v>
      </c>
      <c r="BU30" s="211">
        <f t="shared" si="22"/>
        <v>0</v>
      </c>
      <c r="BV30" s="211">
        <f t="shared" si="22"/>
        <v>0</v>
      </c>
      <c r="BW30" s="211">
        <f t="shared" si="22"/>
        <v>0</v>
      </c>
      <c r="BX30" s="211">
        <f t="shared" si="23"/>
        <v>0</v>
      </c>
      <c r="BY30" s="211">
        <f t="shared" si="23"/>
        <v>0</v>
      </c>
      <c r="BZ30" s="211">
        <f t="shared" si="23"/>
        <v>0</v>
      </c>
      <c r="CA30" s="211">
        <f t="shared" si="23"/>
        <v>0</v>
      </c>
      <c r="CB30" s="211">
        <f t="shared" si="23"/>
        <v>0</v>
      </c>
      <c r="CC30" s="211">
        <f t="shared" si="23"/>
        <v>0</v>
      </c>
      <c r="CD30" s="211">
        <f t="shared" si="23"/>
        <v>0</v>
      </c>
      <c r="CE30" s="211">
        <f t="shared" si="23"/>
        <v>0</v>
      </c>
      <c r="CF30" s="211">
        <f t="shared" si="23"/>
        <v>0</v>
      </c>
      <c r="CG30" s="211">
        <f t="shared" si="23"/>
        <v>0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0</v>
      </c>
      <c r="C31" s="204">
        <f>Income!C78</f>
        <v>40</v>
      </c>
      <c r="D31" s="204">
        <f>Income!D78</f>
        <v>389.67348066298342</v>
      </c>
      <c r="E31" s="204">
        <f>Income!E78</f>
        <v>0</v>
      </c>
      <c r="F31" s="211">
        <f t="shared" si="16"/>
        <v>0</v>
      </c>
      <c r="G31" s="211">
        <f t="shared" si="16"/>
        <v>0.90909090909090906</v>
      </c>
      <c r="H31" s="211">
        <f t="shared" si="16"/>
        <v>1.8181818181818181</v>
      </c>
      <c r="I31" s="211">
        <f t="shared" si="16"/>
        <v>2.7272727272727271</v>
      </c>
      <c r="J31" s="211">
        <f t="shared" si="16"/>
        <v>3.6363636363636362</v>
      </c>
      <c r="K31" s="211">
        <f t="shared" si="16"/>
        <v>4.5454545454545459</v>
      </c>
      <c r="L31" s="211">
        <f t="shared" si="16"/>
        <v>5.4545454545454541</v>
      </c>
      <c r="M31" s="211">
        <f t="shared" si="16"/>
        <v>6.3636363636363633</v>
      </c>
      <c r="N31" s="211">
        <f t="shared" si="16"/>
        <v>7.2727272727272725</v>
      </c>
      <c r="O31" s="211">
        <f t="shared" si="16"/>
        <v>8.1818181818181817</v>
      </c>
      <c r="P31" s="211">
        <f t="shared" si="17"/>
        <v>9.0909090909090917</v>
      </c>
      <c r="Q31" s="211">
        <f t="shared" si="17"/>
        <v>10</v>
      </c>
      <c r="R31" s="211">
        <f t="shared" si="17"/>
        <v>10.909090909090908</v>
      </c>
      <c r="S31" s="211">
        <f t="shared" si="17"/>
        <v>11.818181818181818</v>
      </c>
      <c r="T31" s="211">
        <f t="shared" si="17"/>
        <v>12.727272727272727</v>
      </c>
      <c r="U31" s="211">
        <f t="shared" si="17"/>
        <v>13.636363636363637</v>
      </c>
      <c r="V31" s="211">
        <f t="shared" si="17"/>
        <v>14.545454545454545</v>
      </c>
      <c r="W31" s="211">
        <f t="shared" si="17"/>
        <v>15.454545454545455</v>
      </c>
      <c r="X31" s="211">
        <f t="shared" si="17"/>
        <v>16.363636363636363</v>
      </c>
      <c r="Y31" s="211">
        <f t="shared" si="17"/>
        <v>17.272727272727273</v>
      </c>
      <c r="Z31" s="211">
        <f t="shared" si="18"/>
        <v>18.181818181818183</v>
      </c>
      <c r="AA31" s="211">
        <f t="shared" si="18"/>
        <v>19.09090909090909</v>
      </c>
      <c r="AB31" s="211">
        <f t="shared" si="18"/>
        <v>20</v>
      </c>
      <c r="AC31" s="211">
        <f t="shared" si="18"/>
        <v>20.90909090909091</v>
      </c>
      <c r="AD31" s="211">
        <f t="shared" si="18"/>
        <v>21.818181818181817</v>
      </c>
      <c r="AE31" s="211">
        <f t="shared" si="18"/>
        <v>22.727272727272727</v>
      </c>
      <c r="AF31" s="211">
        <f t="shared" si="18"/>
        <v>23.636363636363637</v>
      </c>
      <c r="AG31" s="211">
        <f t="shared" si="18"/>
        <v>24.545454545454547</v>
      </c>
      <c r="AH31" s="211">
        <f t="shared" si="18"/>
        <v>25.454545454545453</v>
      </c>
      <c r="AI31" s="211">
        <f t="shared" si="18"/>
        <v>26.363636363636363</v>
      </c>
      <c r="AJ31" s="211">
        <f t="shared" si="19"/>
        <v>27.272727272727273</v>
      </c>
      <c r="AK31" s="211">
        <f t="shared" si="19"/>
        <v>28.181818181818183</v>
      </c>
      <c r="AL31" s="211">
        <f t="shared" si="19"/>
        <v>29.09090909090909</v>
      </c>
      <c r="AM31" s="211">
        <f t="shared" si="19"/>
        <v>30</v>
      </c>
      <c r="AN31" s="211">
        <f t="shared" si="19"/>
        <v>30.90909090909091</v>
      </c>
      <c r="AO31" s="211">
        <f t="shared" si="19"/>
        <v>31.818181818181817</v>
      </c>
      <c r="AP31" s="211">
        <f t="shared" si="19"/>
        <v>32.727272727272727</v>
      </c>
      <c r="AQ31" s="211">
        <f t="shared" si="19"/>
        <v>33.636363636363633</v>
      </c>
      <c r="AR31" s="211">
        <f t="shared" si="19"/>
        <v>34.545454545454547</v>
      </c>
      <c r="AS31" s="211">
        <f t="shared" si="19"/>
        <v>35.454545454545453</v>
      </c>
      <c r="AT31" s="211">
        <f t="shared" si="20"/>
        <v>36.363636363636367</v>
      </c>
      <c r="AU31" s="211">
        <f t="shared" si="20"/>
        <v>37.272727272727273</v>
      </c>
      <c r="AV31" s="211">
        <f t="shared" si="20"/>
        <v>38.18181818181818</v>
      </c>
      <c r="AW31" s="211">
        <f t="shared" si="20"/>
        <v>39.090909090909093</v>
      </c>
      <c r="AX31" s="211">
        <f t="shared" si="20"/>
        <v>40</v>
      </c>
      <c r="AY31" s="211">
        <f t="shared" si="20"/>
        <v>47.209762487896569</v>
      </c>
      <c r="AZ31" s="211">
        <f t="shared" si="20"/>
        <v>54.419524975793131</v>
      </c>
      <c r="BA31" s="211">
        <f t="shared" si="20"/>
        <v>61.629287463689693</v>
      </c>
      <c r="BB31" s="211">
        <f t="shared" si="20"/>
        <v>68.839049951586261</v>
      </c>
      <c r="BC31" s="211">
        <f t="shared" si="20"/>
        <v>76.048812439482816</v>
      </c>
      <c r="BD31" s="211">
        <f t="shared" si="21"/>
        <v>83.258574927379385</v>
      </c>
      <c r="BE31" s="211">
        <f t="shared" si="21"/>
        <v>90.468337415275954</v>
      </c>
      <c r="BF31" s="211">
        <f t="shared" si="21"/>
        <v>97.678099903172523</v>
      </c>
      <c r="BG31" s="211">
        <f t="shared" si="21"/>
        <v>104.88786239106909</v>
      </c>
      <c r="BH31" s="211">
        <f t="shared" si="21"/>
        <v>112.09762487896565</v>
      </c>
      <c r="BI31" s="211">
        <f t="shared" si="21"/>
        <v>119.30738736686222</v>
      </c>
      <c r="BJ31" s="211">
        <f t="shared" si="21"/>
        <v>126.51714985475878</v>
      </c>
      <c r="BK31" s="211">
        <f t="shared" si="21"/>
        <v>133.72691234265534</v>
      </c>
      <c r="BL31" s="211">
        <f t="shared" si="21"/>
        <v>140.93667483055191</v>
      </c>
      <c r="BM31" s="211">
        <f t="shared" si="21"/>
        <v>148.14643731844848</v>
      </c>
      <c r="BN31" s="211">
        <f t="shared" si="22"/>
        <v>155.35619980634505</v>
      </c>
      <c r="BO31" s="211">
        <f t="shared" si="22"/>
        <v>162.56596229424161</v>
      </c>
      <c r="BP31" s="211">
        <f t="shared" si="22"/>
        <v>169.77572478213818</v>
      </c>
      <c r="BQ31" s="211">
        <f t="shared" si="22"/>
        <v>176.98548727003475</v>
      </c>
      <c r="BR31" s="211">
        <f t="shared" si="22"/>
        <v>184.19524975793129</v>
      </c>
      <c r="BS31" s="211">
        <f t="shared" si="22"/>
        <v>191.40501224582789</v>
      </c>
      <c r="BT31" s="211">
        <f t="shared" si="22"/>
        <v>198.61477473372443</v>
      </c>
      <c r="BU31" s="211">
        <f t="shared" si="22"/>
        <v>205.824537221621</v>
      </c>
      <c r="BV31" s="211">
        <f t="shared" si="22"/>
        <v>213.03429970951757</v>
      </c>
      <c r="BW31" s="211">
        <f t="shared" si="22"/>
        <v>220.24406219741414</v>
      </c>
      <c r="BX31" s="211">
        <f t="shared" si="23"/>
        <v>227.45382468531068</v>
      </c>
      <c r="BY31" s="211">
        <f t="shared" si="23"/>
        <v>234.66358717320728</v>
      </c>
      <c r="BZ31" s="211">
        <f t="shared" si="23"/>
        <v>241.87334966110384</v>
      </c>
      <c r="CA31" s="211">
        <f t="shared" si="23"/>
        <v>249.08311214900039</v>
      </c>
      <c r="CB31" s="211">
        <f t="shared" si="23"/>
        <v>256.29287463689695</v>
      </c>
      <c r="CC31" s="211">
        <f t="shared" si="23"/>
        <v>263.50263712479352</v>
      </c>
      <c r="CD31" s="211">
        <f t="shared" si="23"/>
        <v>270.71239961269009</v>
      </c>
      <c r="CE31" s="211">
        <f t="shared" si="23"/>
        <v>277.92216210058666</v>
      </c>
      <c r="CF31" s="211">
        <f t="shared" si="23"/>
        <v>285.13192458848323</v>
      </c>
      <c r="CG31" s="211">
        <f t="shared" si="23"/>
        <v>292.3416870763798</v>
      </c>
      <c r="CH31" s="211">
        <f t="shared" si="24"/>
        <v>299.55144956427637</v>
      </c>
      <c r="CI31" s="211">
        <f t="shared" si="24"/>
        <v>306.76121205217288</v>
      </c>
      <c r="CJ31" s="211">
        <f t="shared" si="24"/>
        <v>313.97097454006951</v>
      </c>
      <c r="CK31" s="211">
        <f t="shared" si="24"/>
        <v>321.18073702796607</v>
      </c>
      <c r="CL31" s="211">
        <f t="shared" si="24"/>
        <v>328.39049951586259</v>
      </c>
      <c r="CM31" s="211">
        <f t="shared" si="24"/>
        <v>335.60026200375921</v>
      </c>
      <c r="CN31" s="211">
        <f t="shared" si="24"/>
        <v>342.81002449165578</v>
      </c>
      <c r="CO31" s="211">
        <f t="shared" si="24"/>
        <v>350.01978697955229</v>
      </c>
      <c r="CP31" s="211">
        <f t="shared" si="24"/>
        <v>357.22954946744886</v>
      </c>
      <c r="CQ31" s="211">
        <f t="shared" si="24"/>
        <v>364.43931195534543</v>
      </c>
      <c r="CR31" s="211">
        <f t="shared" si="25"/>
        <v>371.649074443242</v>
      </c>
      <c r="CS31" s="211">
        <f t="shared" si="25"/>
        <v>378.85883693113863</v>
      </c>
      <c r="CT31" s="211">
        <f t="shared" si="25"/>
        <v>386.06859941903514</v>
      </c>
      <c r="CU31" s="211">
        <f t="shared" si="25"/>
        <v>357.20069060773483</v>
      </c>
      <c r="CV31" s="211">
        <f t="shared" si="25"/>
        <v>292.25511049723758</v>
      </c>
      <c r="CW31" s="211">
        <f t="shared" si="25"/>
        <v>227.30953038674033</v>
      </c>
      <c r="CX31" s="211">
        <f t="shared" si="25"/>
        <v>162.36395027624309</v>
      </c>
      <c r="CY31" s="211">
        <f t="shared" si="25"/>
        <v>97.418370165745841</v>
      </c>
      <c r="CZ31" s="211">
        <f t="shared" si="25"/>
        <v>32.472790055248652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0</v>
      </c>
      <c r="E32" s="204">
        <f>Income!E79</f>
        <v>60000.000000000007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0</v>
      </c>
      <c r="BE32" s="211">
        <f t="shared" si="21"/>
        <v>0</v>
      </c>
      <c r="BF32" s="211">
        <f t="shared" si="21"/>
        <v>0</v>
      </c>
      <c r="BG32" s="211">
        <f t="shared" si="21"/>
        <v>0</v>
      </c>
      <c r="BH32" s="211">
        <f t="shared" si="21"/>
        <v>0</v>
      </c>
      <c r="BI32" s="211">
        <f t="shared" si="21"/>
        <v>0</v>
      </c>
      <c r="BJ32" s="211">
        <f t="shared" si="21"/>
        <v>0</v>
      </c>
      <c r="BK32" s="211">
        <f t="shared" si="21"/>
        <v>0</v>
      </c>
      <c r="BL32" s="211">
        <f t="shared" si="21"/>
        <v>0</v>
      </c>
      <c r="BM32" s="211">
        <f t="shared" si="21"/>
        <v>0</v>
      </c>
      <c r="BN32" s="211">
        <f t="shared" si="22"/>
        <v>0</v>
      </c>
      <c r="BO32" s="211">
        <f t="shared" si="22"/>
        <v>0</v>
      </c>
      <c r="BP32" s="211">
        <f t="shared" si="22"/>
        <v>0</v>
      </c>
      <c r="BQ32" s="211">
        <f t="shared" si="22"/>
        <v>0</v>
      </c>
      <c r="BR32" s="211">
        <f t="shared" si="22"/>
        <v>0</v>
      </c>
      <c r="BS32" s="211">
        <f t="shared" si="22"/>
        <v>0</v>
      </c>
      <c r="BT32" s="211">
        <f t="shared" si="22"/>
        <v>0</v>
      </c>
      <c r="BU32" s="211">
        <f t="shared" si="22"/>
        <v>0</v>
      </c>
      <c r="BV32" s="211">
        <f t="shared" si="22"/>
        <v>0</v>
      </c>
      <c r="BW32" s="211">
        <f t="shared" si="22"/>
        <v>0</v>
      </c>
      <c r="BX32" s="211">
        <f t="shared" si="23"/>
        <v>0</v>
      </c>
      <c r="BY32" s="211">
        <f t="shared" si="23"/>
        <v>0</v>
      </c>
      <c r="BZ32" s="211">
        <f t="shared" si="23"/>
        <v>0</v>
      </c>
      <c r="CA32" s="211">
        <f t="shared" si="23"/>
        <v>0</v>
      </c>
      <c r="CB32" s="211">
        <f t="shared" si="23"/>
        <v>0</v>
      </c>
      <c r="CC32" s="211">
        <f t="shared" si="23"/>
        <v>0</v>
      </c>
      <c r="CD32" s="211">
        <f t="shared" si="23"/>
        <v>0</v>
      </c>
      <c r="CE32" s="211">
        <f t="shared" si="23"/>
        <v>0</v>
      </c>
      <c r="CF32" s="211">
        <f t="shared" si="23"/>
        <v>0</v>
      </c>
      <c r="CG32" s="211">
        <f t="shared" si="23"/>
        <v>0</v>
      </c>
      <c r="CH32" s="211">
        <f t="shared" si="24"/>
        <v>0</v>
      </c>
      <c r="CI32" s="211">
        <f t="shared" si="24"/>
        <v>0</v>
      </c>
      <c r="CJ32" s="211">
        <f t="shared" si="24"/>
        <v>0</v>
      </c>
      <c r="CK32" s="211">
        <f t="shared" si="24"/>
        <v>0</v>
      </c>
      <c r="CL32" s="211">
        <f t="shared" si="24"/>
        <v>0</v>
      </c>
      <c r="CM32" s="211">
        <f t="shared" si="24"/>
        <v>0</v>
      </c>
      <c r="CN32" s="211">
        <f t="shared" si="24"/>
        <v>0</v>
      </c>
      <c r="CO32" s="211">
        <f t="shared" si="24"/>
        <v>0</v>
      </c>
      <c r="CP32" s="211">
        <f t="shared" si="24"/>
        <v>0</v>
      </c>
      <c r="CQ32" s="211">
        <f t="shared" si="24"/>
        <v>0</v>
      </c>
      <c r="CR32" s="211">
        <f t="shared" si="25"/>
        <v>0</v>
      </c>
      <c r="CS32" s="211">
        <f t="shared" si="25"/>
        <v>0</v>
      </c>
      <c r="CT32" s="211">
        <f t="shared" si="25"/>
        <v>0</v>
      </c>
      <c r="CU32" s="211">
        <f t="shared" si="25"/>
        <v>5000.0000000000009</v>
      </c>
      <c r="CV32" s="211">
        <f t="shared" si="25"/>
        <v>15000.000000000002</v>
      </c>
      <c r="CW32" s="211">
        <f t="shared" si="25"/>
        <v>25000.000000000004</v>
      </c>
      <c r="CX32" s="211">
        <f t="shared" si="25"/>
        <v>35000.000000000007</v>
      </c>
      <c r="CY32" s="211">
        <f t="shared" si="25"/>
        <v>45000.000000000007</v>
      </c>
      <c r="CZ32" s="211">
        <f t="shared" si="25"/>
        <v>55000.000000000007</v>
      </c>
      <c r="DA32" s="211">
        <f t="shared" si="25"/>
        <v>60000.000000000007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28800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2400</v>
      </c>
      <c r="CV33" s="211">
        <f t="shared" si="25"/>
        <v>7200</v>
      </c>
      <c r="CW33" s="211">
        <f t="shared" si="25"/>
        <v>12000</v>
      </c>
      <c r="CX33" s="211">
        <f t="shared" si="25"/>
        <v>16800</v>
      </c>
      <c r="CY33" s="211">
        <f t="shared" si="25"/>
        <v>21600</v>
      </c>
      <c r="CZ33" s="211">
        <f t="shared" si="25"/>
        <v>26400</v>
      </c>
      <c r="DA33" s="211">
        <f t="shared" si="25"/>
        <v>28800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0</v>
      </c>
      <c r="D34" s="204">
        <f>Income!D82</f>
        <v>0</v>
      </c>
      <c r="E34" s="204">
        <f>Income!E82</f>
        <v>7200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0</v>
      </c>
      <c r="AB34" s="211">
        <f t="shared" si="18"/>
        <v>0</v>
      </c>
      <c r="AC34" s="211">
        <f t="shared" si="18"/>
        <v>0</v>
      </c>
      <c r="AD34" s="211">
        <f t="shared" si="18"/>
        <v>0</v>
      </c>
      <c r="AE34" s="211">
        <f t="shared" si="18"/>
        <v>0</v>
      </c>
      <c r="AF34" s="211">
        <f t="shared" si="18"/>
        <v>0</v>
      </c>
      <c r="AG34" s="211">
        <f t="shared" si="18"/>
        <v>0</v>
      </c>
      <c r="AH34" s="211">
        <f t="shared" si="18"/>
        <v>0</v>
      </c>
      <c r="AI34" s="211">
        <f t="shared" si="18"/>
        <v>0</v>
      </c>
      <c r="AJ34" s="211">
        <f t="shared" si="19"/>
        <v>0</v>
      </c>
      <c r="AK34" s="211">
        <f t="shared" si="19"/>
        <v>0</v>
      </c>
      <c r="AL34" s="211">
        <f t="shared" si="19"/>
        <v>0</v>
      </c>
      <c r="AM34" s="211">
        <f t="shared" si="19"/>
        <v>0</v>
      </c>
      <c r="AN34" s="211">
        <f t="shared" si="19"/>
        <v>0</v>
      </c>
      <c r="AO34" s="211">
        <f t="shared" si="19"/>
        <v>0</v>
      </c>
      <c r="AP34" s="211">
        <f t="shared" si="19"/>
        <v>0</v>
      </c>
      <c r="AQ34" s="211">
        <f t="shared" si="19"/>
        <v>0</v>
      </c>
      <c r="AR34" s="211">
        <f t="shared" si="19"/>
        <v>0</v>
      </c>
      <c r="AS34" s="211">
        <f t="shared" si="19"/>
        <v>0</v>
      </c>
      <c r="AT34" s="211">
        <f t="shared" si="20"/>
        <v>0</v>
      </c>
      <c r="AU34" s="211">
        <f t="shared" si="20"/>
        <v>0</v>
      </c>
      <c r="AV34" s="211">
        <f t="shared" si="20"/>
        <v>0</v>
      </c>
      <c r="AW34" s="211">
        <f t="shared" si="20"/>
        <v>0</v>
      </c>
      <c r="AX34" s="211">
        <f t="shared" si="20"/>
        <v>0</v>
      </c>
      <c r="AY34" s="211">
        <f t="shared" si="20"/>
        <v>0</v>
      </c>
      <c r="AZ34" s="211">
        <f t="shared" si="20"/>
        <v>0</v>
      </c>
      <c r="BA34" s="211">
        <f t="shared" si="20"/>
        <v>0</v>
      </c>
      <c r="BB34" s="211">
        <f t="shared" si="20"/>
        <v>0</v>
      </c>
      <c r="BC34" s="211">
        <f t="shared" si="20"/>
        <v>0</v>
      </c>
      <c r="BD34" s="211">
        <f t="shared" si="21"/>
        <v>0</v>
      </c>
      <c r="BE34" s="211">
        <f t="shared" si="21"/>
        <v>0</v>
      </c>
      <c r="BF34" s="211">
        <f t="shared" si="21"/>
        <v>0</v>
      </c>
      <c r="BG34" s="211">
        <f t="shared" si="21"/>
        <v>0</v>
      </c>
      <c r="BH34" s="211">
        <f t="shared" si="21"/>
        <v>0</v>
      </c>
      <c r="BI34" s="211">
        <f t="shared" si="21"/>
        <v>0</v>
      </c>
      <c r="BJ34" s="211">
        <f t="shared" si="21"/>
        <v>0</v>
      </c>
      <c r="BK34" s="211">
        <f t="shared" si="21"/>
        <v>0</v>
      </c>
      <c r="BL34" s="211">
        <f t="shared" si="21"/>
        <v>0</v>
      </c>
      <c r="BM34" s="211">
        <f t="shared" si="21"/>
        <v>0</v>
      </c>
      <c r="BN34" s="211">
        <f t="shared" si="22"/>
        <v>0</v>
      </c>
      <c r="BO34" s="211">
        <f t="shared" si="22"/>
        <v>0</v>
      </c>
      <c r="BP34" s="211">
        <f t="shared" si="22"/>
        <v>0</v>
      </c>
      <c r="BQ34" s="211">
        <f t="shared" si="22"/>
        <v>0</v>
      </c>
      <c r="BR34" s="211">
        <f t="shared" si="22"/>
        <v>0</v>
      </c>
      <c r="BS34" s="211">
        <f t="shared" si="22"/>
        <v>0</v>
      </c>
      <c r="BT34" s="211">
        <f t="shared" si="22"/>
        <v>0</v>
      </c>
      <c r="BU34" s="211">
        <f t="shared" si="22"/>
        <v>0</v>
      </c>
      <c r="BV34" s="211">
        <f t="shared" si="22"/>
        <v>0</v>
      </c>
      <c r="BW34" s="211">
        <f t="shared" si="22"/>
        <v>0</v>
      </c>
      <c r="BX34" s="211">
        <f t="shared" si="23"/>
        <v>0</v>
      </c>
      <c r="BY34" s="211">
        <f t="shared" si="23"/>
        <v>0</v>
      </c>
      <c r="BZ34" s="211">
        <f t="shared" si="23"/>
        <v>0</v>
      </c>
      <c r="CA34" s="211">
        <f t="shared" si="23"/>
        <v>0</v>
      </c>
      <c r="CB34" s="211">
        <f t="shared" si="23"/>
        <v>0</v>
      </c>
      <c r="CC34" s="211">
        <f t="shared" si="23"/>
        <v>0</v>
      </c>
      <c r="CD34" s="211">
        <f t="shared" si="23"/>
        <v>0</v>
      </c>
      <c r="CE34" s="211">
        <f t="shared" si="23"/>
        <v>0</v>
      </c>
      <c r="CF34" s="211">
        <f t="shared" si="23"/>
        <v>0</v>
      </c>
      <c r="CG34" s="211">
        <f t="shared" si="23"/>
        <v>0</v>
      </c>
      <c r="CH34" s="211">
        <f t="shared" si="24"/>
        <v>0</v>
      </c>
      <c r="CI34" s="211">
        <f t="shared" si="24"/>
        <v>0</v>
      </c>
      <c r="CJ34" s="211">
        <f t="shared" si="24"/>
        <v>0</v>
      </c>
      <c r="CK34" s="211">
        <f t="shared" si="24"/>
        <v>0</v>
      </c>
      <c r="CL34" s="211">
        <f t="shared" si="24"/>
        <v>0</v>
      </c>
      <c r="CM34" s="211">
        <f t="shared" si="24"/>
        <v>0</v>
      </c>
      <c r="CN34" s="211">
        <f t="shared" si="24"/>
        <v>0</v>
      </c>
      <c r="CO34" s="211">
        <f t="shared" si="24"/>
        <v>0</v>
      </c>
      <c r="CP34" s="211">
        <f t="shared" si="24"/>
        <v>0</v>
      </c>
      <c r="CQ34" s="211">
        <f t="shared" si="24"/>
        <v>0</v>
      </c>
      <c r="CR34" s="211">
        <f t="shared" si="25"/>
        <v>0</v>
      </c>
      <c r="CS34" s="211">
        <f t="shared" si="25"/>
        <v>0</v>
      </c>
      <c r="CT34" s="211">
        <f t="shared" si="25"/>
        <v>0</v>
      </c>
      <c r="CU34" s="211">
        <f t="shared" si="25"/>
        <v>600</v>
      </c>
      <c r="CV34" s="211">
        <f t="shared" si="25"/>
        <v>1800</v>
      </c>
      <c r="CW34" s="211">
        <f t="shared" si="25"/>
        <v>3000</v>
      </c>
      <c r="CX34" s="211">
        <f t="shared" si="25"/>
        <v>4200</v>
      </c>
      <c r="CY34" s="211">
        <f t="shared" si="25"/>
        <v>5400</v>
      </c>
      <c r="CZ34" s="211">
        <f t="shared" si="25"/>
        <v>6600</v>
      </c>
      <c r="DA34" s="211">
        <f t="shared" si="25"/>
        <v>7200</v>
      </c>
    </row>
    <row r="35" spans="1:105">
      <c r="A35" s="202" t="str">
        <f>Income!A83</f>
        <v>Food transfer - official</v>
      </c>
      <c r="B35" s="204">
        <f>Income!B83</f>
        <v>0</v>
      </c>
      <c r="C35" s="204">
        <f>Income!C83</f>
        <v>877.98017281207547</v>
      </c>
      <c r="D35" s="204">
        <f>Income!D83</f>
        <v>877.98017281207547</v>
      </c>
      <c r="E35" s="204">
        <f>Income!E83</f>
        <v>0</v>
      </c>
      <c r="F35" s="211">
        <f t="shared" si="16"/>
        <v>0</v>
      </c>
      <c r="G35" s="211">
        <f t="shared" si="16"/>
        <v>19.954094836638077</v>
      </c>
      <c r="H35" s="211">
        <f t="shared" si="16"/>
        <v>39.908189673276155</v>
      </c>
      <c r="I35" s="211">
        <f t="shared" si="16"/>
        <v>59.862284509914232</v>
      </c>
      <c r="J35" s="211">
        <f t="shared" si="16"/>
        <v>79.81637934655231</v>
      </c>
      <c r="K35" s="211">
        <f t="shared" si="16"/>
        <v>99.770474183190387</v>
      </c>
      <c r="L35" s="211">
        <f t="shared" si="16"/>
        <v>119.72456901982846</v>
      </c>
      <c r="M35" s="211">
        <f t="shared" si="16"/>
        <v>139.67866385646656</v>
      </c>
      <c r="N35" s="211">
        <f t="shared" si="16"/>
        <v>159.63275869310462</v>
      </c>
      <c r="O35" s="211">
        <f t="shared" si="16"/>
        <v>179.58685352974271</v>
      </c>
      <c r="P35" s="211">
        <f t="shared" si="17"/>
        <v>199.54094836638077</v>
      </c>
      <c r="Q35" s="211">
        <f t="shared" si="17"/>
        <v>219.49504320301887</v>
      </c>
      <c r="R35" s="211">
        <f t="shared" si="17"/>
        <v>239.44913803965693</v>
      </c>
      <c r="S35" s="211">
        <f t="shared" si="17"/>
        <v>259.40323287629502</v>
      </c>
      <c r="T35" s="211">
        <f t="shared" si="17"/>
        <v>279.35732771293311</v>
      </c>
      <c r="U35" s="211">
        <f t="shared" si="17"/>
        <v>299.3114225495712</v>
      </c>
      <c r="V35" s="211">
        <f t="shared" si="17"/>
        <v>319.26551738620924</v>
      </c>
      <c r="W35" s="211">
        <f t="shared" si="17"/>
        <v>339.21961222284733</v>
      </c>
      <c r="X35" s="211">
        <f t="shared" si="17"/>
        <v>359.17370705948542</v>
      </c>
      <c r="Y35" s="211">
        <f t="shared" si="17"/>
        <v>379.12780189612351</v>
      </c>
      <c r="Z35" s="211">
        <f t="shared" si="18"/>
        <v>399.08189673276155</v>
      </c>
      <c r="AA35" s="211">
        <f t="shared" si="18"/>
        <v>419.03599156939964</v>
      </c>
      <c r="AB35" s="211">
        <f t="shared" si="18"/>
        <v>438.99008640603773</v>
      </c>
      <c r="AC35" s="211">
        <f t="shared" si="18"/>
        <v>458.94418124267582</v>
      </c>
      <c r="AD35" s="211">
        <f t="shared" si="18"/>
        <v>478.89827607931386</v>
      </c>
      <c r="AE35" s="211">
        <f t="shared" si="18"/>
        <v>498.85237091595195</v>
      </c>
      <c r="AF35" s="211">
        <f t="shared" si="18"/>
        <v>518.80646575259004</v>
      </c>
      <c r="AG35" s="211">
        <f t="shared" si="18"/>
        <v>538.76056058922813</v>
      </c>
      <c r="AH35" s="211">
        <f t="shared" si="18"/>
        <v>558.71465542586623</v>
      </c>
      <c r="AI35" s="211">
        <f t="shared" si="18"/>
        <v>578.66875026250432</v>
      </c>
      <c r="AJ35" s="211">
        <f t="shared" si="19"/>
        <v>598.62284509914241</v>
      </c>
      <c r="AK35" s="211">
        <f t="shared" si="19"/>
        <v>618.57693993578039</v>
      </c>
      <c r="AL35" s="211">
        <f t="shared" si="19"/>
        <v>638.53103477241848</v>
      </c>
      <c r="AM35" s="211">
        <f t="shared" si="19"/>
        <v>658.48512960905657</v>
      </c>
      <c r="AN35" s="211">
        <f t="shared" si="19"/>
        <v>678.43922444569466</v>
      </c>
      <c r="AO35" s="211">
        <f t="shared" si="19"/>
        <v>698.39331928233275</v>
      </c>
      <c r="AP35" s="211">
        <f t="shared" si="19"/>
        <v>718.34741411897085</v>
      </c>
      <c r="AQ35" s="211">
        <f t="shared" si="19"/>
        <v>738.30150895560894</v>
      </c>
      <c r="AR35" s="211">
        <f t="shared" si="19"/>
        <v>758.25560379224703</v>
      </c>
      <c r="AS35" s="211">
        <f t="shared" si="19"/>
        <v>778.20969862888512</v>
      </c>
      <c r="AT35" s="211">
        <f t="shared" si="20"/>
        <v>798.1637934655231</v>
      </c>
      <c r="AU35" s="211">
        <f t="shared" si="20"/>
        <v>818.1178883021613</v>
      </c>
      <c r="AV35" s="211">
        <f t="shared" si="20"/>
        <v>838.07198313879928</v>
      </c>
      <c r="AW35" s="211">
        <f t="shared" si="20"/>
        <v>858.02607797543726</v>
      </c>
      <c r="AX35" s="211">
        <f t="shared" si="20"/>
        <v>877.98017281207547</v>
      </c>
      <c r="AY35" s="211">
        <f t="shared" si="20"/>
        <v>877.98017281207547</v>
      </c>
      <c r="AZ35" s="211">
        <f t="shared" si="20"/>
        <v>877.98017281207547</v>
      </c>
      <c r="BA35" s="211">
        <f t="shared" si="20"/>
        <v>877.98017281207547</v>
      </c>
      <c r="BB35" s="211">
        <f t="shared" si="20"/>
        <v>877.98017281207547</v>
      </c>
      <c r="BC35" s="211">
        <f t="shared" si="20"/>
        <v>877.98017281207547</v>
      </c>
      <c r="BD35" s="211">
        <f t="shared" si="21"/>
        <v>877.98017281207547</v>
      </c>
      <c r="BE35" s="211">
        <f t="shared" si="21"/>
        <v>877.98017281207547</v>
      </c>
      <c r="BF35" s="211">
        <f t="shared" si="21"/>
        <v>877.98017281207547</v>
      </c>
      <c r="BG35" s="211">
        <f t="shared" si="21"/>
        <v>877.98017281207547</v>
      </c>
      <c r="BH35" s="211">
        <f t="shared" si="21"/>
        <v>877.98017281207547</v>
      </c>
      <c r="BI35" s="211">
        <f t="shared" si="21"/>
        <v>877.98017281207547</v>
      </c>
      <c r="BJ35" s="211">
        <f t="shared" si="21"/>
        <v>877.98017281207547</v>
      </c>
      <c r="BK35" s="211">
        <f t="shared" si="21"/>
        <v>877.98017281207547</v>
      </c>
      <c r="BL35" s="211">
        <f t="shared" si="21"/>
        <v>877.98017281207547</v>
      </c>
      <c r="BM35" s="211">
        <f t="shared" si="21"/>
        <v>877.98017281207547</v>
      </c>
      <c r="BN35" s="211">
        <f t="shared" si="22"/>
        <v>877.98017281207547</v>
      </c>
      <c r="BO35" s="211">
        <f t="shared" si="22"/>
        <v>877.98017281207547</v>
      </c>
      <c r="BP35" s="211">
        <f t="shared" si="22"/>
        <v>877.98017281207547</v>
      </c>
      <c r="BQ35" s="211">
        <f t="shared" si="22"/>
        <v>877.98017281207547</v>
      </c>
      <c r="BR35" s="211">
        <f t="shared" si="22"/>
        <v>877.98017281207547</v>
      </c>
      <c r="BS35" s="211">
        <f t="shared" si="22"/>
        <v>877.98017281207547</v>
      </c>
      <c r="BT35" s="211">
        <f t="shared" si="22"/>
        <v>877.98017281207547</v>
      </c>
      <c r="BU35" s="211">
        <f t="shared" si="22"/>
        <v>877.98017281207547</v>
      </c>
      <c r="BV35" s="211">
        <f t="shared" si="22"/>
        <v>877.98017281207547</v>
      </c>
      <c r="BW35" s="211">
        <f t="shared" si="22"/>
        <v>877.98017281207547</v>
      </c>
      <c r="BX35" s="211">
        <f t="shared" si="23"/>
        <v>877.98017281207547</v>
      </c>
      <c r="BY35" s="211">
        <f t="shared" si="23"/>
        <v>877.98017281207547</v>
      </c>
      <c r="BZ35" s="211">
        <f t="shared" si="23"/>
        <v>877.98017281207547</v>
      </c>
      <c r="CA35" s="211">
        <f t="shared" si="23"/>
        <v>877.98017281207547</v>
      </c>
      <c r="CB35" s="211">
        <f t="shared" si="23"/>
        <v>877.98017281207547</v>
      </c>
      <c r="CC35" s="211">
        <f t="shared" si="23"/>
        <v>877.98017281207547</v>
      </c>
      <c r="CD35" s="211">
        <f t="shared" si="23"/>
        <v>877.98017281207547</v>
      </c>
      <c r="CE35" s="211">
        <f t="shared" si="23"/>
        <v>877.98017281207547</v>
      </c>
      <c r="CF35" s="211">
        <f t="shared" si="23"/>
        <v>877.98017281207547</v>
      </c>
      <c r="CG35" s="211">
        <f t="shared" si="23"/>
        <v>877.98017281207547</v>
      </c>
      <c r="CH35" s="211">
        <f t="shared" si="24"/>
        <v>877.98017281207547</v>
      </c>
      <c r="CI35" s="211">
        <f t="shared" si="24"/>
        <v>877.98017281207547</v>
      </c>
      <c r="CJ35" s="211">
        <f t="shared" si="24"/>
        <v>877.98017281207547</v>
      </c>
      <c r="CK35" s="211">
        <f t="shared" si="24"/>
        <v>877.98017281207547</v>
      </c>
      <c r="CL35" s="211">
        <f t="shared" si="24"/>
        <v>877.98017281207547</v>
      </c>
      <c r="CM35" s="211">
        <f t="shared" si="24"/>
        <v>877.98017281207547</v>
      </c>
      <c r="CN35" s="211">
        <f t="shared" si="24"/>
        <v>877.98017281207547</v>
      </c>
      <c r="CO35" s="211">
        <f t="shared" si="24"/>
        <v>877.98017281207547</v>
      </c>
      <c r="CP35" s="211">
        <f t="shared" si="24"/>
        <v>877.98017281207547</v>
      </c>
      <c r="CQ35" s="211">
        <f t="shared" si="24"/>
        <v>877.98017281207547</v>
      </c>
      <c r="CR35" s="211">
        <f t="shared" si="25"/>
        <v>877.98017281207547</v>
      </c>
      <c r="CS35" s="211">
        <f t="shared" si="25"/>
        <v>877.98017281207547</v>
      </c>
      <c r="CT35" s="211">
        <f t="shared" si="25"/>
        <v>877.98017281207547</v>
      </c>
      <c r="CU35" s="211">
        <f t="shared" si="25"/>
        <v>804.81515841106921</v>
      </c>
      <c r="CV35" s="211">
        <f t="shared" si="25"/>
        <v>658.48512960905657</v>
      </c>
      <c r="CW35" s="211">
        <f t="shared" si="25"/>
        <v>512.15510080704405</v>
      </c>
      <c r="CX35" s="211">
        <f t="shared" si="25"/>
        <v>365.82507200503142</v>
      </c>
      <c r="CY35" s="211">
        <f t="shared" si="25"/>
        <v>219.49504320301889</v>
      </c>
      <c r="CZ35" s="211">
        <f t="shared" si="25"/>
        <v>73.16501440100626</v>
      </c>
      <c r="DA35" s="211">
        <f t="shared" si="25"/>
        <v>0</v>
      </c>
    </row>
    <row r="36" spans="1:105">
      <c r="A36" s="202" t="str">
        <f>Income!A85</f>
        <v>Cash transfer - official</v>
      </c>
      <c r="B36" s="204">
        <f>Income!B85</f>
        <v>0</v>
      </c>
      <c r="C36" s="204">
        <f>Income!C85</f>
        <v>20220</v>
      </c>
      <c r="D36" s="204">
        <f>Income!D85</f>
        <v>20220</v>
      </c>
      <c r="E36" s="204">
        <f>Income!E85</f>
        <v>7620</v>
      </c>
      <c r="F36" s="211">
        <f t="shared" si="16"/>
        <v>0</v>
      </c>
      <c r="G36" s="211">
        <f t="shared" si="16"/>
        <v>459.54545454545456</v>
      </c>
      <c r="H36" s="211">
        <f t="shared" si="16"/>
        <v>919.09090909090912</v>
      </c>
      <c r="I36" s="211">
        <f t="shared" si="16"/>
        <v>1378.6363636363637</v>
      </c>
      <c r="J36" s="211">
        <f t="shared" si="16"/>
        <v>1838.1818181818182</v>
      </c>
      <c r="K36" s="211">
        <f t="shared" si="16"/>
        <v>2297.7272727272725</v>
      </c>
      <c r="L36" s="211">
        <f t="shared" si="16"/>
        <v>2757.2727272727275</v>
      </c>
      <c r="M36" s="211">
        <f t="shared" si="16"/>
        <v>3216.818181818182</v>
      </c>
      <c r="N36" s="211">
        <f t="shared" si="16"/>
        <v>3676.3636363636365</v>
      </c>
      <c r="O36" s="211">
        <f t="shared" si="16"/>
        <v>4135.909090909091</v>
      </c>
      <c r="P36" s="211">
        <f t="shared" si="16"/>
        <v>4595.454545454545</v>
      </c>
      <c r="Q36" s="211">
        <f t="shared" si="16"/>
        <v>5055</v>
      </c>
      <c r="R36" s="211">
        <f t="shared" si="16"/>
        <v>5514.545454545455</v>
      </c>
      <c r="S36" s="211">
        <f t="shared" si="16"/>
        <v>5974.090909090909</v>
      </c>
      <c r="T36" s="211">
        <f t="shared" si="16"/>
        <v>6433.636363636364</v>
      </c>
      <c r="U36" s="211">
        <f t="shared" si="16"/>
        <v>6893.181818181818</v>
      </c>
      <c r="V36" s="211">
        <f t="shared" si="17"/>
        <v>7352.727272727273</v>
      </c>
      <c r="W36" s="211">
        <f t="shared" si="17"/>
        <v>7812.272727272727</v>
      </c>
      <c r="X36" s="211">
        <f t="shared" si="17"/>
        <v>8271.818181818182</v>
      </c>
      <c r="Y36" s="211">
        <f t="shared" si="17"/>
        <v>8731.363636363636</v>
      </c>
      <c r="Z36" s="211">
        <f t="shared" si="17"/>
        <v>9190.9090909090901</v>
      </c>
      <c r="AA36" s="211">
        <f t="shared" si="17"/>
        <v>9650.454545454546</v>
      </c>
      <c r="AB36" s="211">
        <f t="shared" si="17"/>
        <v>10110</v>
      </c>
      <c r="AC36" s="211">
        <f t="shared" si="17"/>
        <v>10569.545454545454</v>
      </c>
      <c r="AD36" s="211">
        <f t="shared" si="17"/>
        <v>11029.09090909091</v>
      </c>
      <c r="AE36" s="211">
        <f t="shared" si="17"/>
        <v>11488.636363636364</v>
      </c>
      <c r="AF36" s="211">
        <f t="shared" si="18"/>
        <v>11948.181818181818</v>
      </c>
      <c r="AG36" s="211">
        <f t="shared" si="18"/>
        <v>12407.727272727272</v>
      </c>
      <c r="AH36" s="211">
        <f t="shared" si="18"/>
        <v>12867.272727272728</v>
      </c>
      <c r="AI36" s="211">
        <f t="shared" si="18"/>
        <v>13326.818181818182</v>
      </c>
      <c r="AJ36" s="211">
        <f t="shared" si="18"/>
        <v>13786.363636363636</v>
      </c>
      <c r="AK36" s="211">
        <f t="shared" si="18"/>
        <v>14245.90909090909</v>
      </c>
      <c r="AL36" s="211">
        <f t="shared" si="18"/>
        <v>14705.454545454546</v>
      </c>
      <c r="AM36" s="211">
        <f t="shared" si="18"/>
        <v>15165</v>
      </c>
      <c r="AN36" s="211">
        <f t="shared" si="18"/>
        <v>15624.545454545454</v>
      </c>
      <c r="AO36" s="211">
        <f t="shared" si="18"/>
        <v>16084.09090909091</v>
      </c>
      <c r="AP36" s="211">
        <f t="shared" si="19"/>
        <v>16543.636363636364</v>
      </c>
      <c r="AQ36" s="211">
        <f t="shared" si="19"/>
        <v>17003.18181818182</v>
      </c>
      <c r="AR36" s="211">
        <f t="shared" si="19"/>
        <v>17462.727272727272</v>
      </c>
      <c r="AS36" s="211">
        <f t="shared" si="19"/>
        <v>17922.272727272728</v>
      </c>
      <c r="AT36" s="211">
        <f t="shared" si="19"/>
        <v>18381.81818181818</v>
      </c>
      <c r="AU36" s="211">
        <f t="shared" si="19"/>
        <v>18841.363636363636</v>
      </c>
      <c r="AV36" s="211">
        <f t="shared" si="19"/>
        <v>19300.909090909092</v>
      </c>
      <c r="AW36" s="211">
        <f t="shared" si="19"/>
        <v>19760.454545454544</v>
      </c>
      <c r="AX36" s="211">
        <f t="shared" si="19"/>
        <v>20220</v>
      </c>
      <c r="AY36" s="211">
        <f t="shared" si="19"/>
        <v>20220</v>
      </c>
      <c r="AZ36" s="211">
        <f t="shared" si="20"/>
        <v>20220</v>
      </c>
      <c r="BA36" s="211">
        <f t="shared" si="20"/>
        <v>20220</v>
      </c>
      <c r="BB36" s="211">
        <f t="shared" si="20"/>
        <v>20220</v>
      </c>
      <c r="BC36" s="211">
        <f t="shared" si="20"/>
        <v>20220</v>
      </c>
      <c r="BD36" s="211">
        <f t="shared" si="20"/>
        <v>20220</v>
      </c>
      <c r="BE36" s="211">
        <f t="shared" si="20"/>
        <v>20220</v>
      </c>
      <c r="BF36" s="211">
        <f t="shared" si="20"/>
        <v>20220</v>
      </c>
      <c r="BG36" s="211">
        <f t="shared" si="20"/>
        <v>20220</v>
      </c>
      <c r="BH36" s="211">
        <f t="shared" si="20"/>
        <v>20220</v>
      </c>
      <c r="BI36" s="211">
        <f t="shared" si="20"/>
        <v>20220</v>
      </c>
      <c r="BJ36" s="211">
        <f t="shared" si="21"/>
        <v>20220</v>
      </c>
      <c r="BK36" s="211">
        <f t="shared" si="21"/>
        <v>20220</v>
      </c>
      <c r="BL36" s="211">
        <f t="shared" si="21"/>
        <v>20220</v>
      </c>
      <c r="BM36" s="211">
        <f t="shared" si="21"/>
        <v>20220</v>
      </c>
      <c r="BN36" s="211">
        <f t="shared" si="21"/>
        <v>20220</v>
      </c>
      <c r="BO36" s="211">
        <f t="shared" si="21"/>
        <v>20220</v>
      </c>
      <c r="BP36" s="211">
        <f t="shared" si="21"/>
        <v>20220</v>
      </c>
      <c r="BQ36" s="211">
        <f t="shared" si="21"/>
        <v>20220</v>
      </c>
      <c r="BR36" s="211">
        <f t="shared" si="21"/>
        <v>20220</v>
      </c>
      <c r="BS36" s="211">
        <f t="shared" si="21"/>
        <v>20220</v>
      </c>
      <c r="BT36" s="211">
        <f t="shared" si="22"/>
        <v>20220</v>
      </c>
      <c r="BU36" s="211">
        <f t="shared" si="22"/>
        <v>20220</v>
      </c>
      <c r="BV36" s="211">
        <f t="shared" si="22"/>
        <v>20220</v>
      </c>
      <c r="BW36" s="211">
        <f t="shared" si="22"/>
        <v>20220</v>
      </c>
      <c r="BX36" s="211">
        <f t="shared" si="22"/>
        <v>20220</v>
      </c>
      <c r="BY36" s="211">
        <f t="shared" si="22"/>
        <v>20220</v>
      </c>
      <c r="BZ36" s="211">
        <f t="shared" si="22"/>
        <v>20220</v>
      </c>
      <c r="CA36" s="211">
        <f t="shared" si="22"/>
        <v>20220</v>
      </c>
      <c r="CB36" s="211">
        <f t="shared" si="22"/>
        <v>20220</v>
      </c>
      <c r="CC36" s="211">
        <f t="shared" si="22"/>
        <v>20220</v>
      </c>
      <c r="CD36" s="211">
        <f t="shared" si="23"/>
        <v>20220</v>
      </c>
      <c r="CE36" s="211">
        <f t="shared" si="23"/>
        <v>20220</v>
      </c>
      <c r="CF36" s="211">
        <f t="shared" si="23"/>
        <v>20220</v>
      </c>
      <c r="CG36" s="211">
        <f t="shared" si="23"/>
        <v>20220</v>
      </c>
      <c r="CH36" s="211">
        <f t="shared" si="23"/>
        <v>20220</v>
      </c>
      <c r="CI36" s="211">
        <f t="shared" si="23"/>
        <v>20220</v>
      </c>
      <c r="CJ36" s="211">
        <f t="shared" si="23"/>
        <v>20220</v>
      </c>
      <c r="CK36" s="211">
        <f t="shared" si="23"/>
        <v>20220</v>
      </c>
      <c r="CL36" s="211">
        <f t="shared" si="23"/>
        <v>20220</v>
      </c>
      <c r="CM36" s="211">
        <f t="shared" si="23"/>
        <v>20220</v>
      </c>
      <c r="CN36" s="211">
        <f t="shared" si="24"/>
        <v>20220</v>
      </c>
      <c r="CO36" s="211">
        <f t="shared" si="24"/>
        <v>20220</v>
      </c>
      <c r="CP36" s="211">
        <f t="shared" si="24"/>
        <v>20220</v>
      </c>
      <c r="CQ36" s="211">
        <f t="shared" si="24"/>
        <v>20220</v>
      </c>
      <c r="CR36" s="211">
        <f t="shared" si="24"/>
        <v>20220</v>
      </c>
      <c r="CS36" s="211">
        <f t="shared" si="24"/>
        <v>20220</v>
      </c>
      <c r="CT36" s="211">
        <f t="shared" si="24"/>
        <v>20220</v>
      </c>
      <c r="CU36" s="211">
        <f t="shared" si="24"/>
        <v>19170</v>
      </c>
      <c r="CV36" s="211">
        <f t="shared" si="24"/>
        <v>17070</v>
      </c>
      <c r="CW36" s="211">
        <f t="shared" si="24"/>
        <v>14970</v>
      </c>
      <c r="CX36" s="211">
        <f t="shared" si="25"/>
        <v>12870</v>
      </c>
      <c r="CY36" s="211">
        <f t="shared" si="25"/>
        <v>10770</v>
      </c>
      <c r="CZ36" s="211">
        <f t="shared" si="25"/>
        <v>8670</v>
      </c>
      <c r="DA36" s="211">
        <f t="shared" si="25"/>
        <v>7620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0</v>
      </c>
      <c r="D37" s="204">
        <f>Income!D86</f>
        <v>0</v>
      </c>
      <c r="E37" s="204">
        <f>Income!E86</f>
        <v>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0</v>
      </c>
      <c r="V37" s="211">
        <f t="shared" si="17"/>
        <v>0</v>
      </c>
      <c r="W37" s="211">
        <f t="shared" si="17"/>
        <v>0</v>
      </c>
      <c r="X37" s="211">
        <f t="shared" si="17"/>
        <v>0</v>
      </c>
      <c r="Y37" s="211">
        <f t="shared" si="17"/>
        <v>0</v>
      </c>
      <c r="Z37" s="211">
        <f t="shared" si="18"/>
        <v>0</v>
      </c>
      <c r="AA37" s="211">
        <f t="shared" si="18"/>
        <v>0</v>
      </c>
      <c r="AB37" s="211">
        <f t="shared" si="18"/>
        <v>0</v>
      </c>
      <c r="AC37" s="211">
        <f t="shared" si="18"/>
        <v>0</v>
      </c>
      <c r="AD37" s="211">
        <f t="shared" si="18"/>
        <v>0</v>
      </c>
      <c r="AE37" s="211">
        <f t="shared" si="18"/>
        <v>0</v>
      </c>
      <c r="AF37" s="211">
        <f t="shared" si="18"/>
        <v>0</v>
      </c>
      <c r="AG37" s="211">
        <f t="shared" si="18"/>
        <v>0</v>
      </c>
      <c r="AH37" s="211">
        <f t="shared" si="18"/>
        <v>0</v>
      </c>
      <c r="AI37" s="211">
        <f t="shared" si="18"/>
        <v>0</v>
      </c>
      <c r="AJ37" s="211">
        <f t="shared" si="19"/>
        <v>0</v>
      </c>
      <c r="AK37" s="211">
        <f t="shared" si="19"/>
        <v>0</v>
      </c>
      <c r="AL37" s="211">
        <f t="shared" si="19"/>
        <v>0</v>
      </c>
      <c r="AM37" s="211">
        <f t="shared" si="19"/>
        <v>0</v>
      </c>
      <c r="AN37" s="211">
        <f t="shared" si="19"/>
        <v>0</v>
      </c>
      <c r="AO37" s="211">
        <f t="shared" si="19"/>
        <v>0</v>
      </c>
      <c r="AP37" s="211">
        <f t="shared" si="19"/>
        <v>0</v>
      </c>
      <c r="AQ37" s="211">
        <f t="shared" si="19"/>
        <v>0</v>
      </c>
      <c r="AR37" s="211">
        <f t="shared" si="19"/>
        <v>0</v>
      </c>
      <c r="AS37" s="211">
        <f t="shared" si="19"/>
        <v>0</v>
      </c>
      <c r="AT37" s="211">
        <f t="shared" si="20"/>
        <v>0</v>
      </c>
      <c r="AU37" s="211">
        <f t="shared" si="20"/>
        <v>0</v>
      </c>
      <c r="AV37" s="211">
        <f t="shared" si="20"/>
        <v>0</v>
      </c>
      <c r="AW37" s="211">
        <f t="shared" si="20"/>
        <v>0</v>
      </c>
      <c r="AX37" s="211">
        <f t="shared" si="20"/>
        <v>0</v>
      </c>
      <c r="AY37" s="211">
        <f t="shared" si="20"/>
        <v>0</v>
      </c>
      <c r="AZ37" s="211">
        <f t="shared" si="20"/>
        <v>0</v>
      </c>
      <c r="BA37" s="211">
        <f t="shared" si="20"/>
        <v>0</v>
      </c>
      <c r="BB37" s="211">
        <f t="shared" si="20"/>
        <v>0</v>
      </c>
      <c r="BC37" s="211">
        <f t="shared" si="20"/>
        <v>0</v>
      </c>
      <c r="BD37" s="211">
        <f t="shared" si="21"/>
        <v>0</v>
      </c>
      <c r="BE37" s="211">
        <f t="shared" si="21"/>
        <v>0</v>
      </c>
      <c r="BF37" s="211">
        <f t="shared" si="21"/>
        <v>0</v>
      </c>
      <c r="BG37" s="211">
        <f t="shared" si="21"/>
        <v>0</v>
      </c>
      <c r="BH37" s="211">
        <f t="shared" si="21"/>
        <v>0</v>
      </c>
      <c r="BI37" s="211">
        <f t="shared" si="21"/>
        <v>0</v>
      </c>
      <c r="BJ37" s="211">
        <f t="shared" si="21"/>
        <v>0</v>
      </c>
      <c r="BK37" s="211">
        <f t="shared" si="21"/>
        <v>0</v>
      </c>
      <c r="BL37" s="211">
        <f t="shared" si="21"/>
        <v>0</v>
      </c>
      <c r="BM37" s="211">
        <f t="shared" si="21"/>
        <v>0</v>
      </c>
      <c r="BN37" s="211">
        <f t="shared" si="22"/>
        <v>0</v>
      </c>
      <c r="BO37" s="211">
        <f t="shared" si="22"/>
        <v>0</v>
      </c>
      <c r="BP37" s="211">
        <f t="shared" si="22"/>
        <v>0</v>
      </c>
      <c r="BQ37" s="211">
        <f t="shared" si="22"/>
        <v>0</v>
      </c>
      <c r="BR37" s="211">
        <f t="shared" si="22"/>
        <v>0</v>
      </c>
      <c r="BS37" s="211">
        <f t="shared" si="22"/>
        <v>0</v>
      </c>
      <c r="BT37" s="211">
        <f t="shared" si="22"/>
        <v>0</v>
      </c>
      <c r="BU37" s="211">
        <f t="shared" si="22"/>
        <v>0</v>
      </c>
      <c r="BV37" s="211">
        <f t="shared" si="22"/>
        <v>0</v>
      </c>
      <c r="BW37" s="211">
        <f t="shared" si="22"/>
        <v>0</v>
      </c>
      <c r="BX37" s="211">
        <f t="shared" si="23"/>
        <v>0</v>
      </c>
      <c r="BY37" s="211">
        <f t="shared" si="23"/>
        <v>0</v>
      </c>
      <c r="BZ37" s="211">
        <f t="shared" si="23"/>
        <v>0</v>
      </c>
      <c r="CA37" s="211">
        <f t="shared" si="23"/>
        <v>0</v>
      </c>
      <c r="CB37" s="211">
        <f t="shared" si="23"/>
        <v>0</v>
      </c>
      <c r="CC37" s="211">
        <f t="shared" si="23"/>
        <v>0</v>
      </c>
      <c r="CD37" s="211">
        <f t="shared" si="23"/>
        <v>0</v>
      </c>
      <c r="CE37" s="211">
        <f t="shared" si="23"/>
        <v>0</v>
      </c>
      <c r="CF37" s="211">
        <f t="shared" si="23"/>
        <v>0</v>
      </c>
      <c r="CG37" s="211">
        <f t="shared" si="23"/>
        <v>0</v>
      </c>
      <c r="CH37" s="211">
        <f t="shared" si="24"/>
        <v>0</v>
      </c>
      <c r="CI37" s="211">
        <f t="shared" si="24"/>
        <v>0</v>
      </c>
      <c r="CJ37" s="211">
        <f t="shared" si="24"/>
        <v>0</v>
      </c>
      <c r="CK37" s="211">
        <f t="shared" si="24"/>
        <v>0</v>
      </c>
      <c r="CL37" s="211">
        <f t="shared" si="24"/>
        <v>0</v>
      </c>
      <c r="CM37" s="211">
        <f t="shared" si="24"/>
        <v>0</v>
      </c>
      <c r="CN37" s="211">
        <f t="shared" si="24"/>
        <v>0</v>
      </c>
      <c r="CO37" s="211">
        <f t="shared" si="24"/>
        <v>0</v>
      </c>
      <c r="CP37" s="211">
        <f t="shared" si="24"/>
        <v>0</v>
      </c>
      <c r="CQ37" s="211">
        <f t="shared" si="24"/>
        <v>0</v>
      </c>
      <c r="CR37" s="211">
        <f t="shared" si="25"/>
        <v>0</v>
      </c>
      <c r="CS37" s="211">
        <f t="shared" si="25"/>
        <v>0</v>
      </c>
      <c r="CT37" s="211">
        <f t="shared" si="25"/>
        <v>0</v>
      </c>
      <c r="CU37" s="211">
        <f t="shared" si="25"/>
        <v>0</v>
      </c>
      <c r="CV37" s="211">
        <f t="shared" si="25"/>
        <v>0</v>
      </c>
      <c r="CW37" s="211">
        <f t="shared" si="25"/>
        <v>0</v>
      </c>
      <c r="CX37" s="211">
        <f t="shared" si="25"/>
        <v>0</v>
      </c>
      <c r="CY37" s="211">
        <f t="shared" si="25"/>
        <v>0</v>
      </c>
      <c r="CZ37" s="211">
        <f t="shared" si="25"/>
        <v>0</v>
      </c>
      <c r="DA37" s="211">
        <f t="shared" si="25"/>
        <v>0</v>
      </c>
    </row>
    <row r="38" spans="1:105">
      <c r="A38" s="202" t="str">
        <f>Income!A88</f>
        <v>TOTAL</v>
      </c>
      <c r="B38" s="204">
        <f>Income!B88</f>
        <v>0</v>
      </c>
      <c r="C38" s="204">
        <f>Income!C88</f>
        <v>21946.445743901852</v>
      </c>
      <c r="D38" s="204">
        <f>Income!D88</f>
        <v>38758.108342165171</v>
      </c>
      <c r="E38" s="204">
        <f>Income!E88</f>
        <v>132273.5720119059</v>
      </c>
      <c r="F38" s="205">
        <f t="shared" ref="F38:AK38" si="26">SUM(F25:F37)</f>
        <v>0</v>
      </c>
      <c r="G38" s="205">
        <f t="shared" si="26"/>
        <v>498.78285781595116</v>
      </c>
      <c r="H38" s="205">
        <f t="shared" si="26"/>
        <v>997.56571563190232</v>
      </c>
      <c r="I38" s="205">
        <f t="shared" si="26"/>
        <v>1496.3485734478536</v>
      </c>
      <c r="J38" s="205">
        <f t="shared" si="26"/>
        <v>1995.1314312638046</v>
      </c>
      <c r="K38" s="205">
        <f t="shared" si="26"/>
        <v>2493.9142890797557</v>
      </c>
      <c r="L38" s="205">
        <f t="shared" si="26"/>
        <v>2992.6971468957072</v>
      </c>
      <c r="M38" s="205">
        <f t="shared" si="26"/>
        <v>3491.4800047116582</v>
      </c>
      <c r="N38" s="205">
        <f t="shared" si="26"/>
        <v>3990.2628625276093</v>
      </c>
      <c r="O38" s="205">
        <f t="shared" si="26"/>
        <v>4489.0457203435608</v>
      </c>
      <c r="P38" s="205">
        <f t="shared" si="26"/>
        <v>4987.8285781595114</v>
      </c>
      <c r="Q38" s="205">
        <f t="shared" si="26"/>
        <v>5486.6114359754629</v>
      </c>
      <c r="R38" s="205">
        <f t="shared" si="26"/>
        <v>5985.3942937914144</v>
      </c>
      <c r="S38" s="205">
        <f t="shared" si="26"/>
        <v>6484.177151607365</v>
      </c>
      <c r="T38" s="205">
        <f t="shared" si="26"/>
        <v>6982.9600094233165</v>
      </c>
      <c r="U38" s="205">
        <f t="shared" si="26"/>
        <v>7481.7428672392671</v>
      </c>
      <c r="V38" s="205">
        <f t="shared" si="26"/>
        <v>7980.5257250552186</v>
      </c>
      <c r="W38" s="205">
        <f t="shared" si="26"/>
        <v>8479.3085828711701</v>
      </c>
      <c r="X38" s="205">
        <f t="shared" si="26"/>
        <v>8978.0914406871216</v>
      </c>
      <c r="Y38" s="205">
        <f t="shared" si="26"/>
        <v>9476.8742985030713</v>
      </c>
      <c r="Z38" s="205">
        <f t="shared" si="26"/>
        <v>9975.6571563190228</v>
      </c>
      <c r="AA38" s="205">
        <f t="shared" si="26"/>
        <v>10474.440014134974</v>
      </c>
      <c r="AB38" s="205">
        <f t="shared" si="26"/>
        <v>10973.222871950926</v>
      </c>
      <c r="AC38" s="205">
        <f t="shared" si="26"/>
        <v>11472.005729766875</v>
      </c>
      <c r="AD38" s="205">
        <f t="shared" si="26"/>
        <v>11970.788587582829</v>
      </c>
      <c r="AE38" s="205">
        <f t="shared" si="26"/>
        <v>12469.57144539878</v>
      </c>
      <c r="AF38" s="205">
        <f t="shared" si="26"/>
        <v>12968.35430321473</v>
      </c>
      <c r="AG38" s="205">
        <f t="shared" si="26"/>
        <v>13467.137161030681</v>
      </c>
      <c r="AH38" s="205">
        <f t="shared" si="26"/>
        <v>13965.920018846633</v>
      </c>
      <c r="AI38" s="205">
        <f t="shared" si="26"/>
        <v>14464.702876662584</v>
      </c>
      <c r="AJ38" s="205">
        <f t="shared" si="26"/>
        <v>14963.485734478534</v>
      </c>
      <c r="AK38" s="205">
        <f t="shared" si="26"/>
        <v>15462.268592294486</v>
      </c>
      <c r="AL38" s="205">
        <f t="shared" ref="AL38:BQ38" si="27">SUM(AL25:AL37)</f>
        <v>15961.051450110437</v>
      </c>
      <c r="AM38" s="205">
        <f t="shared" si="27"/>
        <v>16459.834307926387</v>
      </c>
      <c r="AN38" s="205">
        <f t="shared" si="27"/>
        <v>16958.61716574234</v>
      </c>
      <c r="AO38" s="205">
        <f t="shared" si="27"/>
        <v>17457.400023558293</v>
      </c>
      <c r="AP38" s="205">
        <f t="shared" si="27"/>
        <v>17956.182881374243</v>
      </c>
      <c r="AQ38" s="205">
        <f t="shared" si="27"/>
        <v>18454.965739190196</v>
      </c>
      <c r="AR38" s="205">
        <f t="shared" si="27"/>
        <v>18953.748597006143</v>
      </c>
      <c r="AS38" s="205">
        <f t="shared" si="27"/>
        <v>19452.531454822096</v>
      </c>
      <c r="AT38" s="205">
        <f t="shared" si="27"/>
        <v>19951.314312638046</v>
      </c>
      <c r="AU38" s="205">
        <f t="shared" si="27"/>
        <v>20450.097170453999</v>
      </c>
      <c r="AV38" s="205">
        <f t="shared" si="27"/>
        <v>20948.880028269949</v>
      </c>
      <c r="AW38" s="205">
        <f t="shared" si="27"/>
        <v>21447.662886085898</v>
      </c>
      <c r="AX38" s="205">
        <f t="shared" si="27"/>
        <v>21946.445743901852</v>
      </c>
      <c r="AY38" s="205">
        <f t="shared" si="27"/>
        <v>22144.624354175321</v>
      </c>
      <c r="AZ38" s="205">
        <f t="shared" si="27"/>
        <v>22342.802964448791</v>
      </c>
      <c r="BA38" s="205">
        <f t="shared" si="27"/>
        <v>22540.981574722264</v>
      </c>
      <c r="BB38" s="205">
        <f t="shared" si="27"/>
        <v>22739.160184995733</v>
      </c>
      <c r="BC38" s="205">
        <f t="shared" si="27"/>
        <v>22937.338795269203</v>
      </c>
      <c r="BD38" s="205">
        <f t="shared" si="27"/>
        <v>23135.517405542676</v>
      </c>
      <c r="BE38" s="205">
        <f t="shared" si="27"/>
        <v>23333.696015816146</v>
      </c>
      <c r="BF38" s="205">
        <f t="shared" si="27"/>
        <v>23531.874626089615</v>
      </c>
      <c r="BG38" s="205">
        <f t="shared" si="27"/>
        <v>23730.053236363085</v>
      </c>
      <c r="BH38" s="205">
        <f t="shared" si="27"/>
        <v>23928.231846636554</v>
      </c>
      <c r="BI38" s="205">
        <f t="shared" si="27"/>
        <v>24126.410456910027</v>
      </c>
      <c r="BJ38" s="205">
        <f t="shared" si="27"/>
        <v>24324.589067183497</v>
      </c>
      <c r="BK38" s="205">
        <f t="shared" si="27"/>
        <v>24522.767677456966</v>
      </c>
      <c r="BL38" s="205">
        <f t="shared" si="27"/>
        <v>24720.946287730436</v>
      </c>
      <c r="BM38" s="205">
        <f t="shared" si="27"/>
        <v>24919.124898003909</v>
      </c>
      <c r="BN38" s="205">
        <f t="shared" si="27"/>
        <v>25117.303508277379</v>
      </c>
      <c r="BO38" s="205">
        <f t="shared" si="27"/>
        <v>25315.482118550848</v>
      </c>
      <c r="BP38" s="205">
        <f t="shared" si="27"/>
        <v>25513.660728824318</v>
      </c>
      <c r="BQ38" s="205">
        <f t="shared" si="27"/>
        <v>25711.839339097787</v>
      </c>
      <c r="BR38" s="205">
        <f t="shared" ref="BR38:CW38" si="28">SUM(BR25:BR37)</f>
        <v>25910.01794937126</v>
      </c>
      <c r="BS38" s="205">
        <f t="shared" si="28"/>
        <v>26108.19655964473</v>
      </c>
      <c r="BT38" s="205">
        <f t="shared" si="28"/>
        <v>26306.375169918203</v>
      </c>
      <c r="BU38" s="205">
        <f t="shared" si="28"/>
        <v>26504.553780191669</v>
      </c>
      <c r="BV38" s="205">
        <f t="shared" si="28"/>
        <v>26702.732390465142</v>
      </c>
      <c r="BW38" s="205">
        <f t="shared" si="28"/>
        <v>26900.911000738612</v>
      </c>
      <c r="BX38" s="205">
        <f t="shared" si="28"/>
        <v>27099.089611012081</v>
      </c>
      <c r="BY38" s="205">
        <f t="shared" si="28"/>
        <v>27297.268221285551</v>
      </c>
      <c r="BZ38" s="205">
        <f t="shared" si="28"/>
        <v>27495.446831559024</v>
      </c>
      <c r="CA38" s="205">
        <f t="shared" si="28"/>
        <v>27693.625441832493</v>
      </c>
      <c r="CB38" s="205">
        <f t="shared" si="28"/>
        <v>27891.804052105963</v>
      </c>
      <c r="CC38" s="205">
        <f t="shared" si="28"/>
        <v>28089.982662379436</v>
      </c>
      <c r="CD38" s="205">
        <f t="shared" si="28"/>
        <v>28288.161272652906</v>
      </c>
      <c r="CE38" s="205">
        <f t="shared" si="28"/>
        <v>28486.339882926375</v>
      </c>
      <c r="CF38" s="205">
        <f t="shared" si="28"/>
        <v>28684.518493199845</v>
      </c>
      <c r="CG38" s="205">
        <f t="shared" si="28"/>
        <v>28882.697103473314</v>
      </c>
      <c r="CH38" s="205">
        <f t="shared" si="28"/>
        <v>29080.875713746784</v>
      </c>
      <c r="CI38" s="205">
        <f t="shared" si="28"/>
        <v>29279.054324020257</v>
      </c>
      <c r="CJ38" s="205">
        <f t="shared" si="28"/>
        <v>29477.232934293726</v>
      </c>
      <c r="CK38" s="205">
        <f t="shared" si="28"/>
        <v>29675.411544567196</v>
      </c>
      <c r="CL38" s="205">
        <f t="shared" si="28"/>
        <v>29873.590154840669</v>
      </c>
      <c r="CM38" s="205">
        <f t="shared" si="28"/>
        <v>30071.768765114139</v>
      </c>
      <c r="CN38" s="205">
        <f t="shared" si="28"/>
        <v>30269.947375387608</v>
      </c>
      <c r="CO38" s="205">
        <f t="shared" si="28"/>
        <v>30468.125985661078</v>
      </c>
      <c r="CP38" s="205">
        <f t="shared" si="28"/>
        <v>30666.304595934547</v>
      </c>
      <c r="CQ38" s="205">
        <f t="shared" si="28"/>
        <v>30864.483206208017</v>
      </c>
      <c r="CR38" s="205">
        <f t="shared" si="28"/>
        <v>31062.661816481486</v>
      </c>
      <c r="CS38" s="205">
        <f t="shared" si="28"/>
        <v>31260.840426754959</v>
      </c>
      <c r="CT38" s="205">
        <f t="shared" si="28"/>
        <v>31459.019037028433</v>
      </c>
      <c r="CU38" s="205">
        <f t="shared" si="28"/>
        <v>39951.063647976895</v>
      </c>
      <c r="CV38" s="205">
        <f t="shared" si="28"/>
        <v>56736.974259600342</v>
      </c>
      <c r="CW38" s="205">
        <f t="shared" si="28"/>
        <v>73522.884871223796</v>
      </c>
      <c r="CX38" s="205">
        <f>SUM(CX25:CX37)</f>
        <v>90308.795482847243</v>
      </c>
      <c r="CY38" s="205">
        <f>SUM(CY25:CY37)</f>
        <v>107094.7060944707</v>
      </c>
      <c r="CZ38" s="205">
        <f>SUM(CZ25:CZ37)</f>
        <v>123880.61670609417</v>
      </c>
      <c r="DA38" s="205">
        <f>SUM(DA25:DA37)</f>
        <v>132273.5720119059</v>
      </c>
    </row>
    <row r="39" spans="1:105">
      <c r="A39" s="202" t="str">
        <f>Income!A89</f>
        <v>Food Poverty line</v>
      </c>
      <c r="B39" s="204">
        <f>Income!B89</f>
        <v>7375.0334516214343</v>
      </c>
      <c r="C39" s="204">
        <f>Income!C89</f>
        <v>18484.105325375793</v>
      </c>
      <c r="D39" s="204">
        <f>Income!D89</f>
        <v>18484.105325375796</v>
      </c>
      <c r="E39" s="204">
        <f>Income!E89</f>
        <v>18484.105325375796</v>
      </c>
      <c r="F39" s="205">
        <f t="shared" ref="F39:U39" si="29">IF(F$2&lt;=($B$2+$C$2+$D$2),IF(F$2&lt;=($B$2+$C$2),IF(F$2&lt;=$B$2,$B39,$C39),$D39),$E39)</f>
        <v>18484.105325375793</v>
      </c>
      <c r="G39" s="205">
        <f t="shared" si="29"/>
        <v>18484.105325375793</v>
      </c>
      <c r="H39" s="205">
        <f t="shared" si="29"/>
        <v>18484.105325375793</v>
      </c>
      <c r="I39" s="205">
        <f t="shared" si="29"/>
        <v>18484.105325375793</v>
      </c>
      <c r="J39" s="205">
        <f t="shared" si="29"/>
        <v>18484.105325375793</v>
      </c>
      <c r="K39" s="205">
        <f t="shared" si="29"/>
        <v>18484.105325375793</v>
      </c>
      <c r="L39" s="205">
        <f t="shared" si="29"/>
        <v>18484.105325375793</v>
      </c>
      <c r="M39" s="205">
        <f t="shared" si="29"/>
        <v>18484.105325375793</v>
      </c>
      <c r="N39" s="205">
        <f t="shared" si="29"/>
        <v>18484.105325375793</v>
      </c>
      <c r="O39" s="205">
        <f t="shared" si="29"/>
        <v>18484.105325375793</v>
      </c>
      <c r="P39" s="205">
        <f t="shared" si="29"/>
        <v>18484.105325375793</v>
      </c>
      <c r="Q39" s="205">
        <f t="shared" si="29"/>
        <v>18484.105325375793</v>
      </c>
      <c r="R39" s="205">
        <f t="shared" si="29"/>
        <v>18484.105325375793</v>
      </c>
      <c r="S39" s="205">
        <f t="shared" si="29"/>
        <v>18484.105325375793</v>
      </c>
      <c r="T39" s="205">
        <f t="shared" si="29"/>
        <v>18484.105325375793</v>
      </c>
      <c r="U39" s="205">
        <f t="shared" si="29"/>
        <v>18484.105325375793</v>
      </c>
      <c r="V39" s="205">
        <f t="shared" ref="V39:AK40" si="30">IF(V$2&lt;=($B$2+$C$2+$D$2),IF(V$2&lt;=($B$2+$C$2),IF(V$2&lt;=$B$2,$B39,$C39),$D39),$E39)</f>
        <v>18484.105325375793</v>
      </c>
      <c r="W39" s="205">
        <f t="shared" si="30"/>
        <v>18484.105325375793</v>
      </c>
      <c r="X39" s="205">
        <f t="shared" si="30"/>
        <v>18484.105325375793</v>
      </c>
      <c r="Y39" s="205">
        <f t="shared" si="30"/>
        <v>18484.105325375793</v>
      </c>
      <c r="Z39" s="205">
        <f t="shared" si="30"/>
        <v>18484.105325375793</v>
      </c>
      <c r="AA39" s="205">
        <f t="shared" si="30"/>
        <v>18484.105325375793</v>
      </c>
      <c r="AB39" s="205">
        <f t="shared" si="30"/>
        <v>18484.105325375793</v>
      </c>
      <c r="AC39" s="205">
        <f t="shared" si="30"/>
        <v>18484.105325375793</v>
      </c>
      <c r="AD39" s="205">
        <f t="shared" si="30"/>
        <v>18484.105325375793</v>
      </c>
      <c r="AE39" s="205">
        <f t="shared" si="30"/>
        <v>18484.105325375793</v>
      </c>
      <c r="AF39" s="205">
        <f t="shared" si="30"/>
        <v>18484.105325375793</v>
      </c>
      <c r="AG39" s="205">
        <f t="shared" si="30"/>
        <v>18484.105325375793</v>
      </c>
      <c r="AH39" s="205">
        <f t="shared" si="30"/>
        <v>18484.105325375793</v>
      </c>
      <c r="AI39" s="205">
        <f t="shared" si="30"/>
        <v>18484.105325375793</v>
      </c>
      <c r="AJ39" s="205">
        <f t="shared" si="30"/>
        <v>18484.105325375793</v>
      </c>
      <c r="AK39" s="205">
        <f t="shared" si="30"/>
        <v>18484.105325375793</v>
      </c>
      <c r="AL39" s="205">
        <f t="shared" ref="AL39:BA40" si="31">IF(AL$2&lt;=($B$2+$C$2+$D$2),IF(AL$2&lt;=($B$2+$C$2),IF(AL$2&lt;=$B$2,$B39,$C39),$D39),$E39)</f>
        <v>18484.105325375793</v>
      </c>
      <c r="AM39" s="205">
        <f t="shared" si="31"/>
        <v>18484.105325375793</v>
      </c>
      <c r="AN39" s="205">
        <f t="shared" si="31"/>
        <v>18484.105325375793</v>
      </c>
      <c r="AO39" s="205">
        <f t="shared" si="31"/>
        <v>18484.105325375793</v>
      </c>
      <c r="AP39" s="205">
        <f t="shared" si="31"/>
        <v>18484.105325375793</v>
      </c>
      <c r="AQ39" s="205">
        <f t="shared" si="31"/>
        <v>18484.105325375793</v>
      </c>
      <c r="AR39" s="205">
        <f t="shared" si="31"/>
        <v>18484.105325375793</v>
      </c>
      <c r="AS39" s="205">
        <f t="shared" si="31"/>
        <v>18484.105325375793</v>
      </c>
      <c r="AT39" s="205">
        <f t="shared" si="31"/>
        <v>18484.105325375793</v>
      </c>
      <c r="AU39" s="205">
        <f t="shared" si="31"/>
        <v>18484.105325375793</v>
      </c>
      <c r="AV39" s="205">
        <f t="shared" si="31"/>
        <v>18484.105325375793</v>
      </c>
      <c r="AW39" s="205">
        <f t="shared" si="31"/>
        <v>18484.105325375793</v>
      </c>
      <c r="AX39" s="205">
        <f t="shared" si="31"/>
        <v>18484.105325375793</v>
      </c>
      <c r="AY39" s="205">
        <f t="shared" si="31"/>
        <v>18484.105325375793</v>
      </c>
      <c r="AZ39" s="205">
        <f t="shared" si="31"/>
        <v>18484.105325375793</v>
      </c>
      <c r="BA39" s="205">
        <f t="shared" si="31"/>
        <v>18484.105325375793</v>
      </c>
      <c r="BB39" s="205">
        <f t="shared" ref="BB39:CD40" si="32">IF(BB$2&lt;=($B$2+$C$2+$D$2),IF(BB$2&lt;=($B$2+$C$2),IF(BB$2&lt;=$B$2,$B39,$C39),$D39),$E39)</f>
        <v>18484.105325375793</v>
      </c>
      <c r="BC39" s="205">
        <f t="shared" si="32"/>
        <v>18484.105325375793</v>
      </c>
      <c r="BD39" s="205">
        <f t="shared" si="32"/>
        <v>18484.105325375793</v>
      </c>
      <c r="BE39" s="205">
        <f t="shared" si="32"/>
        <v>18484.105325375793</v>
      </c>
      <c r="BF39" s="205">
        <f t="shared" si="32"/>
        <v>18484.105325375793</v>
      </c>
      <c r="BG39" s="205">
        <f t="shared" si="32"/>
        <v>18484.105325375793</v>
      </c>
      <c r="BH39" s="205">
        <f t="shared" si="32"/>
        <v>18484.105325375793</v>
      </c>
      <c r="BI39" s="205">
        <f t="shared" si="32"/>
        <v>18484.105325375793</v>
      </c>
      <c r="BJ39" s="205">
        <f t="shared" si="32"/>
        <v>18484.105325375793</v>
      </c>
      <c r="BK39" s="205">
        <f t="shared" si="32"/>
        <v>18484.105325375793</v>
      </c>
      <c r="BL39" s="205">
        <f t="shared" si="32"/>
        <v>18484.105325375793</v>
      </c>
      <c r="BM39" s="205">
        <f t="shared" si="32"/>
        <v>18484.105325375793</v>
      </c>
      <c r="BN39" s="205">
        <f t="shared" si="32"/>
        <v>18484.105325375793</v>
      </c>
      <c r="BO39" s="205">
        <f t="shared" si="32"/>
        <v>18484.105325375793</v>
      </c>
      <c r="BP39" s="205">
        <f t="shared" si="32"/>
        <v>18484.105325375793</v>
      </c>
      <c r="BQ39" s="205">
        <f t="shared" si="32"/>
        <v>18484.105325375793</v>
      </c>
      <c r="BR39" s="205">
        <f t="shared" si="32"/>
        <v>18484.105325375793</v>
      </c>
      <c r="BS39" s="205">
        <f t="shared" si="32"/>
        <v>18484.105325375793</v>
      </c>
      <c r="BT39" s="205">
        <f t="shared" si="32"/>
        <v>18484.105325375793</v>
      </c>
      <c r="BU39" s="205">
        <f t="shared" si="32"/>
        <v>18484.105325375793</v>
      </c>
      <c r="BV39" s="205">
        <f t="shared" si="32"/>
        <v>18484.105325375793</v>
      </c>
      <c r="BW39" s="205">
        <f t="shared" si="32"/>
        <v>18484.105325375793</v>
      </c>
      <c r="BX39" s="205">
        <f t="shared" si="32"/>
        <v>18484.105325375793</v>
      </c>
      <c r="BY39" s="205">
        <f t="shared" si="32"/>
        <v>18484.105325375793</v>
      </c>
      <c r="BZ39" s="205">
        <f t="shared" si="32"/>
        <v>18484.105325375793</v>
      </c>
      <c r="CA39" s="205">
        <f t="shared" si="32"/>
        <v>18484.105325375793</v>
      </c>
      <c r="CB39" s="205">
        <f t="shared" si="32"/>
        <v>18484.105325375793</v>
      </c>
      <c r="CC39" s="205">
        <f t="shared" si="32"/>
        <v>18484.105325375793</v>
      </c>
      <c r="CD39" s="205">
        <f t="shared" si="32"/>
        <v>18484.105325375793</v>
      </c>
      <c r="CE39" s="205">
        <f t="shared" ref="CE39:CR40" si="33">IF(CE$2&lt;=($B$2+$C$2+$D$2),IF(CE$2&lt;=($B$2+$C$2),IF(CE$2&lt;=$B$2,$B39,$C39),$D39),$E39)</f>
        <v>18484.105325375793</v>
      </c>
      <c r="CF39" s="205">
        <f t="shared" si="33"/>
        <v>18484.105325375793</v>
      </c>
      <c r="CG39" s="205">
        <f t="shared" si="33"/>
        <v>18484.105325375793</v>
      </c>
      <c r="CH39" s="205">
        <f t="shared" si="33"/>
        <v>18484.105325375793</v>
      </c>
      <c r="CI39" s="205">
        <f t="shared" si="33"/>
        <v>18484.105325375793</v>
      </c>
      <c r="CJ39" s="205">
        <f t="shared" si="33"/>
        <v>18484.105325375793</v>
      </c>
      <c r="CK39" s="205">
        <f t="shared" si="33"/>
        <v>18484.105325375793</v>
      </c>
      <c r="CL39" s="205">
        <f t="shared" si="33"/>
        <v>18484.105325375793</v>
      </c>
      <c r="CM39" s="205">
        <f t="shared" si="33"/>
        <v>18484.105325375793</v>
      </c>
      <c r="CN39" s="205">
        <f t="shared" si="33"/>
        <v>18484.105325375793</v>
      </c>
      <c r="CO39" s="205">
        <f t="shared" si="33"/>
        <v>18484.105325375793</v>
      </c>
      <c r="CP39" s="205">
        <f t="shared" si="33"/>
        <v>18484.105325375796</v>
      </c>
      <c r="CQ39" s="205">
        <f t="shared" si="33"/>
        <v>18484.105325375796</v>
      </c>
      <c r="CR39" s="205">
        <f t="shared" si="33"/>
        <v>18484.105325375796</v>
      </c>
      <c r="CS39" s="205">
        <f t="shared" ref="CS39:DA40" si="34">IF(CS$2&lt;=($B$2+$C$2+$D$2),IF(CS$2&lt;=($B$2+$C$2),IF(CS$2&lt;=$B$2,$B39,$C39),$D39),$E39)</f>
        <v>18484.105325375796</v>
      </c>
      <c r="CT39" s="205">
        <f t="shared" si="34"/>
        <v>18484.105325375796</v>
      </c>
      <c r="CU39" s="205">
        <f t="shared" si="34"/>
        <v>18484.105325375796</v>
      </c>
      <c r="CV39" s="205">
        <f t="shared" si="34"/>
        <v>18484.105325375796</v>
      </c>
      <c r="CW39" s="205">
        <f t="shared" si="34"/>
        <v>18484.105325375796</v>
      </c>
      <c r="CX39" s="205">
        <f t="shared" si="34"/>
        <v>18484.105325375796</v>
      </c>
      <c r="CY39" s="205">
        <f t="shared" si="34"/>
        <v>18484.105325375796</v>
      </c>
      <c r="CZ39" s="205">
        <f t="shared" si="34"/>
        <v>18484.105325375796</v>
      </c>
      <c r="DA39" s="205">
        <f t="shared" si="34"/>
        <v>18484.105325375796</v>
      </c>
    </row>
    <row r="40" spans="1:105">
      <c r="A40" s="202" t="str">
        <f>Income!A90</f>
        <v>Lower Bound Poverty line</v>
      </c>
      <c r="B40" s="204">
        <f>Income!B90</f>
        <v>7375.0334516214343</v>
      </c>
      <c r="C40" s="204">
        <f>Income!C90</f>
        <v>30168.105325375789</v>
      </c>
      <c r="D40" s="204">
        <f>Income!D90</f>
        <v>30168.105325375789</v>
      </c>
      <c r="E40" s="204">
        <f>Income!E90</f>
        <v>30168.105325375789</v>
      </c>
      <c r="F40" s="205">
        <f t="shared" ref="F40:U40" si="35">IF(F$2&lt;=($B$2+$C$2+$D$2),IF(F$2&lt;=($B$2+$C$2),IF(F$2&lt;=$B$2,$B40,$C40),$D40),$E40)</f>
        <v>30168.105325375789</v>
      </c>
      <c r="G40" s="205">
        <f t="shared" si="35"/>
        <v>30168.105325375789</v>
      </c>
      <c r="H40" s="205">
        <f t="shared" si="35"/>
        <v>30168.105325375789</v>
      </c>
      <c r="I40" s="205">
        <f t="shared" si="35"/>
        <v>30168.105325375789</v>
      </c>
      <c r="J40" s="205">
        <f t="shared" si="35"/>
        <v>30168.105325375789</v>
      </c>
      <c r="K40" s="205">
        <f t="shared" si="35"/>
        <v>30168.105325375789</v>
      </c>
      <c r="L40" s="205">
        <f t="shared" si="35"/>
        <v>30168.105325375789</v>
      </c>
      <c r="M40" s="205">
        <f t="shared" si="35"/>
        <v>30168.105325375789</v>
      </c>
      <c r="N40" s="205">
        <f t="shared" si="35"/>
        <v>30168.105325375789</v>
      </c>
      <c r="O40" s="205">
        <f t="shared" si="35"/>
        <v>30168.105325375789</v>
      </c>
      <c r="P40" s="205">
        <f t="shared" si="35"/>
        <v>30168.105325375789</v>
      </c>
      <c r="Q40" s="205">
        <f t="shared" si="35"/>
        <v>30168.105325375789</v>
      </c>
      <c r="R40" s="205">
        <f t="shared" si="35"/>
        <v>30168.105325375789</v>
      </c>
      <c r="S40" s="205">
        <f t="shared" si="35"/>
        <v>30168.105325375789</v>
      </c>
      <c r="T40" s="205">
        <f t="shared" si="35"/>
        <v>30168.105325375789</v>
      </c>
      <c r="U40" s="205">
        <f t="shared" si="35"/>
        <v>30168.105325375789</v>
      </c>
      <c r="V40" s="205">
        <f t="shared" si="30"/>
        <v>30168.105325375789</v>
      </c>
      <c r="W40" s="205">
        <f t="shared" si="30"/>
        <v>30168.105325375789</v>
      </c>
      <c r="X40" s="205">
        <f t="shared" si="30"/>
        <v>30168.105325375789</v>
      </c>
      <c r="Y40" s="205">
        <f t="shared" si="30"/>
        <v>30168.105325375789</v>
      </c>
      <c r="Z40" s="205">
        <f t="shared" si="30"/>
        <v>30168.105325375789</v>
      </c>
      <c r="AA40" s="205">
        <f t="shared" si="30"/>
        <v>30168.105325375789</v>
      </c>
      <c r="AB40" s="205">
        <f t="shared" si="30"/>
        <v>30168.105325375789</v>
      </c>
      <c r="AC40" s="205">
        <f t="shared" si="30"/>
        <v>30168.105325375789</v>
      </c>
      <c r="AD40" s="205">
        <f t="shared" si="30"/>
        <v>30168.105325375789</v>
      </c>
      <c r="AE40" s="205">
        <f t="shared" si="30"/>
        <v>30168.105325375789</v>
      </c>
      <c r="AF40" s="205">
        <f t="shared" si="30"/>
        <v>30168.105325375789</v>
      </c>
      <c r="AG40" s="205">
        <f t="shared" si="30"/>
        <v>30168.105325375789</v>
      </c>
      <c r="AH40" s="205">
        <f t="shared" si="30"/>
        <v>30168.105325375789</v>
      </c>
      <c r="AI40" s="205">
        <f t="shared" si="30"/>
        <v>30168.105325375789</v>
      </c>
      <c r="AJ40" s="205">
        <f t="shared" si="30"/>
        <v>30168.105325375789</v>
      </c>
      <c r="AK40" s="205">
        <f t="shared" si="30"/>
        <v>30168.105325375789</v>
      </c>
      <c r="AL40" s="205">
        <f t="shared" si="31"/>
        <v>30168.105325375789</v>
      </c>
      <c r="AM40" s="205">
        <f t="shared" si="31"/>
        <v>30168.105325375789</v>
      </c>
      <c r="AN40" s="205">
        <f t="shared" si="31"/>
        <v>30168.105325375789</v>
      </c>
      <c r="AO40" s="205">
        <f t="shared" si="31"/>
        <v>30168.105325375789</v>
      </c>
      <c r="AP40" s="205">
        <f t="shared" si="31"/>
        <v>30168.105325375789</v>
      </c>
      <c r="AQ40" s="205">
        <f t="shared" si="31"/>
        <v>30168.105325375789</v>
      </c>
      <c r="AR40" s="205">
        <f t="shared" si="31"/>
        <v>30168.105325375789</v>
      </c>
      <c r="AS40" s="205">
        <f t="shared" si="31"/>
        <v>30168.105325375789</v>
      </c>
      <c r="AT40" s="205">
        <f t="shared" si="31"/>
        <v>30168.105325375789</v>
      </c>
      <c r="AU40" s="205">
        <f t="shared" si="31"/>
        <v>30168.105325375789</v>
      </c>
      <c r="AV40" s="205">
        <f t="shared" si="31"/>
        <v>30168.105325375789</v>
      </c>
      <c r="AW40" s="205">
        <f t="shared" si="31"/>
        <v>30168.105325375789</v>
      </c>
      <c r="AX40" s="205">
        <f t="shared" si="31"/>
        <v>30168.105325375789</v>
      </c>
      <c r="AY40" s="205">
        <f t="shared" si="31"/>
        <v>30168.105325375789</v>
      </c>
      <c r="AZ40" s="205">
        <f t="shared" si="31"/>
        <v>30168.105325375789</v>
      </c>
      <c r="BA40" s="205">
        <f t="shared" si="31"/>
        <v>30168.105325375789</v>
      </c>
      <c r="BB40" s="205">
        <f t="shared" si="32"/>
        <v>30168.105325375789</v>
      </c>
      <c r="BC40" s="205">
        <f t="shared" si="32"/>
        <v>30168.105325375789</v>
      </c>
      <c r="BD40" s="205">
        <f t="shared" si="32"/>
        <v>30168.105325375789</v>
      </c>
      <c r="BE40" s="205">
        <f t="shared" si="32"/>
        <v>30168.105325375789</v>
      </c>
      <c r="BF40" s="205">
        <f t="shared" si="32"/>
        <v>30168.105325375789</v>
      </c>
      <c r="BG40" s="205">
        <f t="shared" si="32"/>
        <v>30168.105325375789</v>
      </c>
      <c r="BH40" s="205">
        <f t="shared" si="32"/>
        <v>30168.105325375789</v>
      </c>
      <c r="BI40" s="205">
        <f t="shared" si="32"/>
        <v>30168.105325375789</v>
      </c>
      <c r="BJ40" s="205">
        <f t="shared" si="32"/>
        <v>30168.105325375789</v>
      </c>
      <c r="BK40" s="205">
        <f t="shared" si="32"/>
        <v>30168.105325375789</v>
      </c>
      <c r="BL40" s="205">
        <f t="shared" si="32"/>
        <v>30168.105325375789</v>
      </c>
      <c r="BM40" s="205">
        <f t="shared" si="32"/>
        <v>30168.105325375789</v>
      </c>
      <c r="BN40" s="205">
        <f t="shared" si="32"/>
        <v>30168.105325375789</v>
      </c>
      <c r="BO40" s="205">
        <f t="shared" si="32"/>
        <v>30168.105325375789</v>
      </c>
      <c r="BP40" s="205">
        <f t="shared" si="32"/>
        <v>30168.105325375789</v>
      </c>
      <c r="BQ40" s="205">
        <f t="shared" si="32"/>
        <v>30168.105325375789</v>
      </c>
      <c r="BR40" s="205">
        <f t="shared" si="32"/>
        <v>30168.105325375789</v>
      </c>
      <c r="BS40" s="205">
        <f t="shared" si="32"/>
        <v>30168.105325375789</v>
      </c>
      <c r="BT40" s="205">
        <f t="shared" si="32"/>
        <v>30168.105325375789</v>
      </c>
      <c r="BU40" s="205">
        <f t="shared" si="32"/>
        <v>30168.105325375789</v>
      </c>
      <c r="BV40" s="205">
        <f t="shared" si="32"/>
        <v>30168.105325375789</v>
      </c>
      <c r="BW40" s="205">
        <f t="shared" si="32"/>
        <v>30168.105325375789</v>
      </c>
      <c r="BX40" s="205">
        <f t="shared" si="32"/>
        <v>30168.105325375789</v>
      </c>
      <c r="BY40" s="205">
        <f t="shared" si="32"/>
        <v>30168.105325375789</v>
      </c>
      <c r="BZ40" s="205">
        <f t="shared" si="32"/>
        <v>30168.105325375789</v>
      </c>
      <c r="CA40" s="205">
        <f t="shared" si="32"/>
        <v>30168.105325375789</v>
      </c>
      <c r="CB40" s="205">
        <f t="shared" si="32"/>
        <v>30168.105325375789</v>
      </c>
      <c r="CC40" s="205">
        <f t="shared" si="32"/>
        <v>30168.105325375789</v>
      </c>
      <c r="CD40" s="205">
        <f t="shared" si="32"/>
        <v>30168.105325375789</v>
      </c>
      <c r="CE40" s="205">
        <f t="shared" si="33"/>
        <v>30168.105325375789</v>
      </c>
      <c r="CF40" s="205">
        <f t="shared" si="33"/>
        <v>30168.105325375789</v>
      </c>
      <c r="CG40" s="205">
        <f t="shared" si="33"/>
        <v>30168.105325375789</v>
      </c>
      <c r="CH40" s="205">
        <f t="shared" si="33"/>
        <v>30168.105325375789</v>
      </c>
      <c r="CI40" s="205">
        <f t="shared" si="33"/>
        <v>30168.105325375789</v>
      </c>
      <c r="CJ40" s="205">
        <f t="shared" si="33"/>
        <v>30168.105325375789</v>
      </c>
      <c r="CK40" s="205">
        <f t="shared" si="33"/>
        <v>30168.105325375789</v>
      </c>
      <c r="CL40" s="205">
        <f t="shared" si="33"/>
        <v>30168.105325375789</v>
      </c>
      <c r="CM40" s="205">
        <f t="shared" si="33"/>
        <v>30168.105325375789</v>
      </c>
      <c r="CN40" s="205">
        <f t="shared" si="33"/>
        <v>30168.105325375789</v>
      </c>
      <c r="CO40" s="205">
        <f t="shared" si="33"/>
        <v>30168.105325375789</v>
      </c>
      <c r="CP40" s="205">
        <f t="shared" si="33"/>
        <v>30168.105325375789</v>
      </c>
      <c r="CQ40" s="205">
        <f t="shared" si="33"/>
        <v>30168.105325375789</v>
      </c>
      <c r="CR40" s="205">
        <f t="shared" si="33"/>
        <v>30168.105325375789</v>
      </c>
      <c r="CS40" s="205">
        <f t="shared" si="34"/>
        <v>30168.105325375789</v>
      </c>
      <c r="CT40" s="205">
        <f t="shared" si="34"/>
        <v>30168.105325375789</v>
      </c>
      <c r="CU40" s="205">
        <f t="shared" si="34"/>
        <v>30168.105325375789</v>
      </c>
      <c r="CV40" s="205">
        <f t="shared" si="34"/>
        <v>30168.105325375789</v>
      </c>
      <c r="CW40" s="205">
        <f t="shared" si="34"/>
        <v>30168.105325375789</v>
      </c>
      <c r="CX40" s="205">
        <f t="shared" si="34"/>
        <v>30168.105325375789</v>
      </c>
      <c r="CY40" s="205">
        <f t="shared" si="34"/>
        <v>30168.105325375789</v>
      </c>
      <c r="CZ40" s="205">
        <f t="shared" si="34"/>
        <v>30168.105325375789</v>
      </c>
      <c r="DA40" s="205">
        <f t="shared" si="34"/>
        <v>30168.105325375789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18.374217524767637</v>
      </c>
      <c r="H42" s="211">
        <f t="shared" si="36"/>
        <v>18.374217524767637</v>
      </c>
      <c r="I42" s="211">
        <f t="shared" si="36"/>
        <v>18.374217524767637</v>
      </c>
      <c r="J42" s="211">
        <f t="shared" si="36"/>
        <v>18.374217524767637</v>
      </c>
      <c r="K42" s="211">
        <f t="shared" si="36"/>
        <v>18.374217524767637</v>
      </c>
      <c r="L42" s="211">
        <f t="shared" si="36"/>
        <v>18.374217524767637</v>
      </c>
      <c r="M42" s="211">
        <f t="shared" si="36"/>
        <v>18.374217524767637</v>
      </c>
      <c r="N42" s="211">
        <f t="shared" si="36"/>
        <v>18.374217524767637</v>
      </c>
      <c r="O42" s="211">
        <f t="shared" si="36"/>
        <v>18.374217524767637</v>
      </c>
      <c r="P42" s="211">
        <f t="shared" si="36"/>
        <v>18.374217524767637</v>
      </c>
      <c r="Q42" s="211">
        <f t="shared" si="36"/>
        <v>18.374217524767637</v>
      </c>
      <c r="R42" s="211">
        <f t="shared" si="36"/>
        <v>18.374217524767637</v>
      </c>
      <c r="S42" s="211">
        <f t="shared" si="36"/>
        <v>18.374217524767637</v>
      </c>
      <c r="T42" s="211">
        <f t="shared" si="36"/>
        <v>18.374217524767637</v>
      </c>
      <c r="U42" s="211">
        <f t="shared" si="36"/>
        <v>18.374217524767637</v>
      </c>
      <c r="V42" s="211">
        <f t="shared" si="36"/>
        <v>18.374217524767637</v>
      </c>
      <c r="W42" s="211">
        <f t="shared" si="36"/>
        <v>18.374217524767637</v>
      </c>
      <c r="X42" s="211">
        <f t="shared" si="36"/>
        <v>18.374217524767637</v>
      </c>
      <c r="Y42" s="211">
        <f t="shared" si="36"/>
        <v>18.374217524767637</v>
      </c>
      <c r="Z42" s="211">
        <f t="shared" si="36"/>
        <v>18.374217524767637</v>
      </c>
      <c r="AA42" s="211">
        <f t="shared" si="36"/>
        <v>18.374217524767637</v>
      </c>
      <c r="AB42" s="211">
        <f t="shared" si="36"/>
        <v>18.374217524767637</v>
      </c>
      <c r="AC42" s="211">
        <f t="shared" si="36"/>
        <v>18.374217524767637</v>
      </c>
      <c r="AD42" s="211">
        <f t="shared" si="36"/>
        <v>18.374217524767637</v>
      </c>
      <c r="AE42" s="211">
        <f t="shared" si="36"/>
        <v>18.374217524767637</v>
      </c>
      <c r="AF42" s="211">
        <f t="shared" si="36"/>
        <v>18.374217524767637</v>
      </c>
      <c r="AG42" s="211">
        <f t="shared" si="36"/>
        <v>18.374217524767637</v>
      </c>
      <c r="AH42" s="211">
        <f t="shared" si="36"/>
        <v>18.374217524767637</v>
      </c>
      <c r="AI42" s="211">
        <f t="shared" si="36"/>
        <v>18.374217524767637</v>
      </c>
      <c r="AJ42" s="211">
        <f t="shared" si="36"/>
        <v>18.374217524767637</v>
      </c>
      <c r="AK42" s="211">
        <f t="shared" si="36"/>
        <v>18.374217524767637</v>
      </c>
      <c r="AL42" s="211">
        <f t="shared" ref="AL42:BQ42" si="37">IF(AL$22&lt;=$E$24,IF(AL$22&lt;=$D$24,IF(AL$22&lt;=$C$24,IF(AL$22&lt;=$B$24,$B108,($C25-$B25)/($C$24-$B$24)),($D25-$C25)/($D$24-$C$24)),($E25-$D25)/($E$24-$D$24)),$F108)</f>
        <v>18.374217524767637</v>
      </c>
      <c r="AM42" s="211">
        <f t="shared" si="37"/>
        <v>18.374217524767637</v>
      </c>
      <c r="AN42" s="211">
        <f t="shared" si="37"/>
        <v>18.374217524767637</v>
      </c>
      <c r="AO42" s="211">
        <f t="shared" si="37"/>
        <v>18.374217524767637</v>
      </c>
      <c r="AP42" s="211">
        <f t="shared" si="37"/>
        <v>18.374217524767637</v>
      </c>
      <c r="AQ42" s="211">
        <f t="shared" si="37"/>
        <v>18.374217524767637</v>
      </c>
      <c r="AR42" s="211">
        <f t="shared" si="37"/>
        <v>18.374217524767637</v>
      </c>
      <c r="AS42" s="211">
        <f t="shared" si="37"/>
        <v>18.374217524767637</v>
      </c>
      <c r="AT42" s="211">
        <f t="shared" si="37"/>
        <v>18.374217524767637</v>
      </c>
      <c r="AU42" s="211">
        <f t="shared" si="37"/>
        <v>18.374217524767637</v>
      </c>
      <c r="AV42" s="211">
        <f t="shared" si="37"/>
        <v>18.374217524767637</v>
      </c>
      <c r="AW42" s="211">
        <f t="shared" si="37"/>
        <v>18.374217524767637</v>
      </c>
      <c r="AX42" s="211">
        <f t="shared" si="37"/>
        <v>18.374217524767637</v>
      </c>
      <c r="AY42" s="211">
        <f t="shared" si="37"/>
        <v>13.225554512235542</v>
      </c>
      <c r="AZ42" s="211">
        <f t="shared" si="37"/>
        <v>13.225554512235542</v>
      </c>
      <c r="BA42" s="211">
        <f t="shared" si="37"/>
        <v>13.225554512235542</v>
      </c>
      <c r="BB42" s="211">
        <f t="shared" si="37"/>
        <v>13.225554512235542</v>
      </c>
      <c r="BC42" s="211">
        <f t="shared" si="37"/>
        <v>13.225554512235542</v>
      </c>
      <c r="BD42" s="211">
        <f t="shared" si="37"/>
        <v>13.225554512235542</v>
      </c>
      <c r="BE42" s="211">
        <f t="shared" si="37"/>
        <v>13.225554512235542</v>
      </c>
      <c r="BF42" s="211">
        <f t="shared" si="37"/>
        <v>13.225554512235542</v>
      </c>
      <c r="BG42" s="211">
        <f t="shared" si="37"/>
        <v>13.225554512235542</v>
      </c>
      <c r="BH42" s="211">
        <f t="shared" si="37"/>
        <v>13.225554512235542</v>
      </c>
      <c r="BI42" s="211">
        <f t="shared" si="37"/>
        <v>13.225554512235542</v>
      </c>
      <c r="BJ42" s="211">
        <f t="shared" si="37"/>
        <v>13.225554512235542</v>
      </c>
      <c r="BK42" s="211">
        <f t="shared" si="37"/>
        <v>13.225554512235542</v>
      </c>
      <c r="BL42" s="211">
        <f t="shared" si="37"/>
        <v>13.225554512235542</v>
      </c>
      <c r="BM42" s="211">
        <f t="shared" si="37"/>
        <v>13.225554512235542</v>
      </c>
      <c r="BN42" s="211">
        <f t="shared" si="37"/>
        <v>13.225554512235542</v>
      </c>
      <c r="BO42" s="211">
        <f t="shared" si="37"/>
        <v>13.225554512235542</v>
      </c>
      <c r="BP42" s="211">
        <f t="shared" si="37"/>
        <v>13.225554512235542</v>
      </c>
      <c r="BQ42" s="211">
        <f t="shared" si="37"/>
        <v>13.225554512235542</v>
      </c>
      <c r="BR42" s="211">
        <f t="shared" ref="BR42:DA42" si="38">IF(BR$22&lt;=$E$24,IF(BR$22&lt;=$D$24,IF(BR$22&lt;=$C$24,IF(BR$22&lt;=$B$24,$B108,($C25-$B25)/($C$24-$B$24)),($D25-$C25)/($D$24-$C$24)),($E25-$D25)/($E$24-$D$24)),$F108)</f>
        <v>13.225554512235542</v>
      </c>
      <c r="BS42" s="211">
        <f t="shared" si="38"/>
        <v>13.225554512235542</v>
      </c>
      <c r="BT42" s="211">
        <f t="shared" si="38"/>
        <v>13.225554512235542</v>
      </c>
      <c r="BU42" s="211">
        <f t="shared" si="38"/>
        <v>13.225554512235542</v>
      </c>
      <c r="BV42" s="211">
        <f t="shared" si="38"/>
        <v>13.225554512235542</v>
      </c>
      <c r="BW42" s="211">
        <f t="shared" si="38"/>
        <v>13.225554512235542</v>
      </c>
      <c r="BX42" s="211">
        <f t="shared" si="38"/>
        <v>13.225554512235542</v>
      </c>
      <c r="BY42" s="211">
        <f t="shared" si="38"/>
        <v>13.225554512235542</v>
      </c>
      <c r="BZ42" s="211">
        <f t="shared" si="38"/>
        <v>13.225554512235542</v>
      </c>
      <c r="CA42" s="211">
        <f t="shared" si="38"/>
        <v>13.225554512235542</v>
      </c>
      <c r="CB42" s="211">
        <f t="shared" si="38"/>
        <v>13.225554512235542</v>
      </c>
      <c r="CC42" s="211">
        <f t="shared" si="38"/>
        <v>13.225554512235542</v>
      </c>
      <c r="CD42" s="211">
        <f t="shared" si="38"/>
        <v>13.225554512235542</v>
      </c>
      <c r="CE42" s="211">
        <f t="shared" si="38"/>
        <v>13.225554512235542</v>
      </c>
      <c r="CF42" s="211">
        <f t="shared" si="38"/>
        <v>13.225554512235542</v>
      </c>
      <c r="CG42" s="211">
        <f t="shared" si="38"/>
        <v>13.225554512235542</v>
      </c>
      <c r="CH42" s="211">
        <f t="shared" si="38"/>
        <v>13.225554512235542</v>
      </c>
      <c r="CI42" s="211">
        <f t="shared" si="38"/>
        <v>13.225554512235542</v>
      </c>
      <c r="CJ42" s="211">
        <f t="shared" si="38"/>
        <v>13.225554512235542</v>
      </c>
      <c r="CK42" s="211">
        <f t="shared" si="38"/>
        <v>13.225554512235542</v>
      </c>
      <c r="CL42" s="211">
        <f t="shared" si="38"/>
        <v>13.225554512235542</v>
      </c>
      <c r="CM42" s="211">
        <f t="shared" si="38"/>
        <v>13.225554512235542</v>
      </c>
      <c r="CN42" s="211">
        <f t="shared" si="38"/>
        <v>13.225554512235542</v>
      </c>
      <c r="CO42" s="211">
        <f t="shared" si="38"/>
        <v>13.225554512235542</v>
      </c>
      <c r="CP42" s="211">
        <f t="shared" si="38"/>
        <v>13.225554512235542</v>
      </c>
      <c r="CQ42" s="211">
        <f t="shared" si="38"/>
        <v>13.225554512235542</v>
      </c>
      <c r="CR42" s="211">
        <f t="shared" si="38"/>
        <v>13.225554512235542</v>
      </c>
      <c r="CS42" s="211">
        <f t="shared" si="38"/>
        <v>13.225554512235542</v>
      </c>
      <c r="CT42" s="211">
        <f t="shared" si="38"/>
        <v>13.225554512235542</v>
      </c>
      <c r="CU42" s="211">
        <f t="shared" si="38"/>
        <v>201.35795165934985</v>
      </c>
      <c r="CV42" s="211">
        <f t="shared" si="38"/>
        <v>201.35795165934985</v>
      </c>
      <c r="CW42" s="211">
        <f t="shared" si="38"/>
        <v>201.35795165934985</v>
      </c>
      <c r="CX42" s="211">
        <f t="shared" si="38"/>
        <v>201.35795165934985</v>
      </c>
      <c r="CY42" s="211">
        <f t="shared" si="38"/>
        <v>201.35795165934985</v>
      </c>
      <c r="CZ42" s="211">
        <f t="shared" si="38"/>
        <v>201.35795165934985</v>
      </c>
      <c r="DA42" s="211">
        <f t="shared" si="38"/>
        <v>106.36000000000007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0</v>
      </c>
      <c r="H43" s="211">
        <f t="shared" si="39"/>
        <v>0</v>
      </c>
      <c r="I43" s="211">
        <f t="shared" si="39"/>
        <v>0</v>
      </c>
      <c r="J43" s="211">
        <f t="shared" si="39"/>
        <v>0</v>
      </c>
      <c r="K43" s="211">
        <f t="shared" si="39"/>
        <v>0</v>
      </c>
      <c r="L43" s="211">
        <f>IF(L$22&lt;=$E$24,IF(L$22&lt;=$D$24,IF(L$22&lt;=$C$24,IF(L$22&lt;=$B$24,$B109,($C26-$B26)/($C$24-$B$24)),($D26-$C26)/($D$24-$C$24)),($E26-$D26)/($E$24-$D$24)),$F109)</f>
        <v>0</v>
      </c>
      <c r="M43" s="211">
        <f t="shared" si="39"/>
        <v>0</v>
      </c>
      <c r="N43" s="211">
        <f t="shared" si="39"/>
        <v>0</v>
      </c>
      <c r="O43" s="211">
        <f t="shared" si="39"/>
        <v>0</v>
      </c>
      <c r="P43" s="211">
        <f t="shared" si="39"/>
        <v>0</v>
      </c>
      <c r="Q43" s="211">
        <f t="shared" si="39"/>
        <v>0</v>
      </c>
      <c r="R43" s="211">
        <f t="shared" si="39"/>
        <v>0</v>
      </c>
      <c r="S43" s="211">
        <f t="shared" si="39"/>
        <v>0</v>
      </c>
      <c r="T43" s="211">
        <f t="shared" si="39"/>
        <v>0</v>
      </c>
      <c r="U43" s="211">
        <f t="shared" si="39"/>
        <v>0</v>
      </c>
      <c r="V43" s="211">
        <f t="shared" si="39"/>
        <v>0</v>
      </c>
      <c r="W43" s="211">
        <f t="shared" si="39"/>
        <v>0</v>
      </c>
      <c r="X43" s="211">
        <f t="shared" si="39"/>
        <v>0</v>
      </c>
      <c r="Y43" s="211">
        <f t="shared" si="39"/>
        <v>0</v>
      </c>
      <c r="Z43" s="211">
        <f t="shared" si="39"/>
        <v>0</v>
      </c>
      <c r="AA43" s="211">
        <f t="shared" si="39"/>
        <v>0</v>
      </c>
      <c r="AB43" s="211">
        <f t="shared" si="39"/>
        <v>0</v>
      </c>
      <c r="AC43" s="211">
        <f t="shared" si="39"/>
        <v>0</v>
      </c>
      <c r="AD43" s="211">
        <f t="shared" si="39"/>
        <v>0</v>
      </c>
      <c r="AE43" s="211">
        <f t="shared" si="39"/>
        <v>0</v>
      </c>
      <c r="AF43" s="211">
        <f t="shared" si="39"/>
        <v>0</v>
      </c>
      <c r="AG43" s="211">
        <f t="shared" si="39"/>
        <v>0</v>
      </c>
      <c r="AH43" s="211">
        <f t="shared" si="39"/>
        <v>0</v>
      </c>
      <c r="AI43" s="211">
        <f t="shared" si="39"/>
        <v>0</v>
      </c>
      <c r="AJ43" s="211">
        <f t="shared" si="39"/>
        <v>0</v>
      </c>
      <c r="AK43" s="211">
        <f t="shared" si="39"/>
        <v>0</v>
      </c>
      <c r="AL43" s="211">
        <f t="shared" ref="AL43:BQ43" si="40">IF(AL$22&lt;=$E$24,IF(AL$22&lt;=$D$24,IF(AL$22&lt;=$C$24,IF(AL$22&lt;=$B$24,$B109,($C26-$B26)/($C$24-$B$24)),($D26-$C26)/($D$24-$C$24)),($E26-$D26)/($E$24-$D$24)),$F109)</f>
        <v>0</v>
      </c>
      <c r="AM43" s="211">
        <f t="shared" si="40"/>
        <v>0</v>
      </c>
      <c r="AN43" s="211">
        <f t="shared" si="40"/>
        <v>0</v>
      </c>
      <c r="AO43" s="211">
        <f t="shared" si="40"/>
        <v>0</v>
      </c>
      <c r="AP43" s="211">
        <f t="shared" si="40"/>
        <v>0</v>
      </c>
      <c r="AQ43" s="211">
        <f t="shared" si="40"/>
        <v>0</v>
      </c>
      <c r="AR43" s="211">
        <f t="shared" si="40"/>
        <v>0</v>
      </c>
      <c r="AS43" s="211">
        <f t="shared" si="40"/>
        <v>0</v>
      </c>
      <c r="AT43" s="211">
        <f t="shared" si="40"/>
        <v>0</v>
      </c>
      <c r="AU43" s="211">
        <f t="shared" si="40"/>
        <v>0</v>
      </c>
      <c r="AV43" s="211">
        <f t="shared" si="40"/>
        <v>0</v>
      </c>
      <c r="AW43" s="211">
        <f t="shared" si="40"/>
        <v>0</v>
      </c>
      <c r="AX43" s="211">
        <f t="shared" si="40"/>
        <v>0</v>
      </c>
      <c r="AY43" s="211">
        <f t="shared" si="40"/>
        <v>11.793814432989691</v>
      </c>
      <c r="AZ43" s="211">
        <f t="shared" si="40"/>
        <v>11.793814432989691</v>
      </c>
      <c r="BA43" s="211">
        <f t="shared" si="40"/>
        <v>11.793814432989691</v>
      </c>
      <c r="BB43" s="211">
        <f t="shared" si="40"/>
        <v>11.793814432989691</v>
      </c>
      <c r="BC43" s="211">
        <f t="shared" si="40"/>
        <v>11.793814432989691</v>
      </c>
      <c r="BD43" s="211">
        <f t="shared" si="40"/>
        <v>11.793814432989691</v>
      </c>
      <c r="BE43" s="211">
        <f t="shared" si="40"/>
        <v>11.793814432989691</v>
      </c>
      <c r="BF43" s="211">
        <f t="shared" si="40"/>
        <v>11.793814432989691</v>
      </c>
      <c r="BG43" s="211">
        <f t="shared" si="40"/>
        <v>11.793814432989691</v>
      </c>
      <c r="BH43" s="211">
        <f t="shared" si="40"/>
        <v>11.793814432989691</v>
      </c>
      <c r="BI43" s="211">
        <f t="shared" si="40"/>
        <v>11.793814432989691</v>
      </c>
      <c r="BJ43" s="211">
        <f t="shared" si="40"/>
        <v>11.793814432989691</v>
      </c>
      <c r="BK43" s="211">
        <f t="shared" si="40"/>
        <v>11.793814432989691</v>
      </c>
      <c r="BL43" s="211">
        <f t="shared" si="40"/>
        <v>11.793814432989691</v>
      </c>
      <c r="BM43" s="211">
        <f t="shared" si="40"/>
        <v>11.793814432989691</v>
      </c>
      <c r="BN43" s="211">
        <f t="shared" si="40"/>
        <v>11.793814432989691</v>
      </c>
      <c r="BO43" s="211">
        <f t="shared" si="40"/>
        <v>11.793814432989691</v>
      </c>
      <c r="BP43" s="211">
        <f t="shared" si="40"/>
        <v>11.793814432989691</v>
      </c>
      <c r="BQ43" s="211">
        <f t="shared" si="40"/>
        <v>11.793814432989691</v>
      </c>
      <c r="BR43" s="211">
        <f t="shared" ref="BR43:DA43" si="41">IF(BR$22&lt;=$E$24,IF(BR$22&lt;=$D$24,IF(BR$22&lt;=$C$24,IF(BR$22&lt;=$B$24,$B109,($C26-$B26)/($C$24-$B$24)),($D26-$C26)/($D$24-$C$24)),($E26-$D26)/($E$24-$D$24)),$F109)</f>
        <v>11.793814432989691</v>
      </c>
      <c r="BS43" s="211">
        <f t="shared" si="41"/>
        <v>11.793814432989691</v>
      </c>
      <c r="BT43" s="211">
        <f t="shared" si="41"/>
        <v>11.793814432989691</v>
      </c>
      <c r="BU43" s="211">
        <f t="shared" si="41"/>
        <v>11.793814432989691</v>
      </c>
      <c r="BV43" s="211">
        <f t="shared" si="41"/>
        <v>11.793814432989691</v>
      </c>
      <c r="BW43" s="211">
        <f t="shared" si="41"/>
        <v>11.793814432989691</v>
      </c>
      <c r="BX43" s="211">
        <f t="shared" si="41"/>
        <v>11.793814432989691</v>
      </c>
      <c r="BY43" s="211">
        <f t="shared" si="41"/>
        <v>11.793814432989691</v>
      </c>
      <c r="BZ43" s="211">
        <f t="shared" si="41"/>
        <v>11.793814432989691</v>
      </c>
      <c r="CA43" s="211">
        <f t="shared" si="41"/>
        <v>11.793814432989691</v>
      </c>
      <c r="CB43" s="211">
        <f t="shared" si="41"/>
        <v>11.793814432989691</v>
      </c>
      <c r="CC43" s="211">
        <f t="shared" si="41"/>
        <v>11.793814432989691</v>
      </c>
      <c r="CD43" s="211">
        <f t="shared" si="41"/>
        <v>11.793814432989691</v>
      </c>
      <c r="CE43" s="211">
        <f t="shared" si="41"/>
        <v>11.793814432989691</v>
      </c>
      <c r="CF43" s="211">
        <f t="shared" si="41"/>
        <v>11.793814432989691</v>
      </c>
      <c r="CG43" s="211">
        <f t="shared" si="41"/>
        <v>11.793814432989691</v>
      </c>
      <c r="CH43" s="211">
        <f t="shared" si="41"/>
        <v>11.793814432989691</v>
      </c>
      <c r="CI43" s="211">
        <f t="shared" si="41"/>
        <v>11.793814432989691</v>
      </c>
      <c r="CJ43" s="211">
        <f t="shared" si="41"/>
        <v>11.793814432989691</v>
      </c>
      <c r="CK43" s="211">
        <f t="shared" si="41"/>
        <v>11.793814432989691</v>
      </c>
      <c r="CL43" s="211">
        <f t="shared" si="41"/>
        <v>11.793814432989691</v>
      </c>
      <c r="CM43" s="211">
        <f t="shared" si="41"/>
        <v>11.793814432989691</v>
      </c>
      <c r="CN43" s="211">
        <f t="shared" si="41"/>
        <v>11.793814432989691</v>
      </c>
      <c r="CO43" s="211">
        <f t="shared" si="41"/>
        <v>11.793814432989691</v>
      </c>
      <c r="CP43" s="211">
        <f t="shared" si="41"/>
        <v>11.793814432989691</v>
      </c>
      <c r="CQ43" s="211">
        <f t="shared" si="41"/>
        <v>11.793814432989691</v>
      </c>
      <c r="CR43" s="211">
        <f t="shared" si="41"/>
        <v>11.793814432989691</v>
      </c>
      <c r="CS43" s="211">
        <f t="shared" si="41"/>
        <v>11.793814432989691</v>
      </c>
      <c r="CT43" s="211">
        <f t="shared" si="41"/>
        <v>11.793814432989691</v>
      </c>
      <c r="CU43" s="211">
        <f t="shared" si="41"/>
        <v>405.75</v>
      </c>
      <c r="CV43" s="211">
        <f t="shared" si="41"/>
        <v>405.75</v>
      </c>
      <c r="CW43" s="211">
        <f t="shared" si="41"/>
        <v>405.75</v>
      </c>
      <c r="CX43" s="211">
        <f t="shared" si="41"/>
        <v>405.75</v>
      </c>
      <c r="CY43" s="211">
        <f t="shared" si="41"/>
        <v>405.75</v>
      </c>
      <c r="CZ43" s="211">
        <f t="shared" si="41"/>
        <v>405.75</v>
      </c>
      <c r="DA43" s="211">
        <f t="shared" si="41"/>
        <v>724.86000000000013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0</v>
      </c>
      <c r="AB44" s="211">
        <f t="shared" si="42"/>
        <v>0</v>
      </c>
      <c r="AC44" s="211">
        <f t="shared" si="42"/>
        <v>0</v>
      </c>
      <c r="AD44" s="211">
        <f t="shared" si="42"/>
        <v>0</v>
      </c>
      <c r="AE44" s="211">
        <f t="shared" si="42"/>
        <v>0</v>
      </c>
      <c r="AF44" s="211">
        <f t="shared" si="42"/>
        <v>0</v>
      </c>
      <c r="AG44" s="211">
        <f t="shared" si="42"/>
        <v>0</v>
      </c>
      <c r="AH44" s="211">
        <f t="shared" si="42"/>
        <v>0</v>
      </c>
      <c r="AI44" s="211">
        <f t="shared" si="42"/>
        <v>0</v>
      </c>
      <c r="AJ44" s="211">
        <f t="shared" si="42"/>
        <v>0</v>
      </c>
      <c r="AK44" s="211">
        <f t="shared" si="42"/>
        <v>0</v>
      </c>
      <c r="AL44" s="211">
        <f t="shared" ref="AL44:BQ44" si="43">IF(AL$22&lt;=$E$24,IF(AL$22&lt;=$D$24,IF(AL$22&lt;=$C$24,IF(AL$22&lt;=$B$24,$B110,($C27-$B27)/($C$24-$B$24)),($D27-$C27)/($D$24-$C$24)),($E27-$D27)/($E$24-$D$24)),$F110)</f>
        <v>0</v>
      </c>
      <c r="AM44" s="211">
        <f t="shared" si="43"/>
        <v>0</v>
      </c>
      <c r="AN44" s="211">
        <f t="shared" si="43"/>
        <v>0</v>
      </c>
      <c r="AO44" s="211">
        <f t="shared" si="43"/>
        <v>0</v>
      </c>
      <c r="AP44" s="211">
        <f t="shared" si="43"/>
        <v>0</v>
      </c>
      <c r="AQ44" s="211">
        <f t="shared" si="43"/>
        <v>0</v>
      </c>
      <c r="AR44" s="211">
        <f t="shared" si="43"/>
        <v>0</v>
      </c>
      <c r="AS44" s="211">
        <f t="shared" si="43"/>
        <v>0</v>
      </c>
      <c r="AT44" s="211">
        <f t="shared" si="43"/>
        <v>0</v>
      </c>
      <c r="AU44" s="211">
        <f t="shared" si="43"/>
        <v>0</v>
      </c>
      <c r="AV44" s="211">
        <f t="shared" si="43"/>
        <v>0</v>
      </c>
      <c r="AW44" s="211">
        <f t="shared" si="43"/>
        <v>0</v>
      </c>
      <c r="AX44" s="211">
        <f t="shared" si="43"/>
        <v>0</v>
      </c>
      <c r="AY44" s="211">
        <f t="shared" si="43"/>
        <v>8.2175200774619839</v>
      </c>
      <c r="AZ44" s="211">
        <f t="shared" si="43"/>
        <v>8.2175200774619839</v>
      </c>
      <c r="BA44" s="211">
        <f t="shared" si="43"/>
        <v>8.2175200774619839</v>
      </c>
      <c r="BB44" s="211">
        <f t="shared" si="43"/>
        <v>8.2175200774619839</v>
      </c>
      <c r="BC44" s="211">
        <f t="shared" si="43"/>
        <v>8.2175200774619839</v>
      </c>
      <c r="BD44" s="211">
        <f t="shared" si="43"/>
        <v>8.2175200774619839</v>
      </c>
      <c r="BE44" s="211">
        <f t="shared" si="43"/>
        <v>8.2175200774619839</v>
      </c>
      <c r="BF44" s="211">
        <f t="shared" si="43"/>
        <v>8.2175200774619839</v>
      </c>
      <c r="BG44" s="211">
        <f t="shared" si="43"/>
        <v>8.2175200774619839</v>
      </c>
      <c r="BH44" s="211">
        <f t="shared" si="43"/>
        <v>8.2175200774619839</v>
      </c>
      <c r="BI44" s="211">
        <f t="shared" si="43"/>
        <v>8.2175200774619839</v>
      </c>
      <c r="BJ44" s="211">
        <f t="shared" si="43"/>
        <v>8.2175200774619839</v>
      </c>
      <c r="BK44" s="211">
        <f t="shared" si="43"/>
        <v>8.2175200774619839</v>
      </c>
      <c r="BL44" s="211">
        <f t="shared" si="43"/>
        <v>8.2175200774619839</v>
      </c>
      <c r="BM44" s="211">
        <f t="shared" si="43"/>
        <v>8.2175200774619839</v>
      </c>
      <c r="BN44" s="211">
        <f t="shared" si="43"/>
        <v>8.2175200774619839</v>
      </c>
      <c r="BO44" s="211">
        <f t="shared" si="43"/>
        <v>8.2175200774619839</v>
      </c>
      <c r="BP44" s="211">
        <f t="shared" si="43"/>
        <v>8.2175200774619839</v>
      </c>
      <c r="BQ44" s="211">
        <f t="shared" si="43"/>
        <v>8.2175200774619839</v>
      </c>
      <c r="BR44" s="211">
        <f t="shared" ref="BR44:DA44" si="44">IF(BR$22&lt;=$E$24,IF(BR$22&lt;=$D$24,IF(BR$22&lt;=$C$24,IF(BR$22&lt;=$B$24,$B110,($C27-$B27)/($C$24-$B$24)),($D27-$C27)/($D$24-$C$24)),($E27-$D27)/($E$24-$D$24)),$F110)</f>
        <v>8.2175200774619839</v>
      </c>
      <c r="BS44" s="211">
        <f t="shared" si="44"/>
        <v>8.2175200774619839</v>
      </c>
      <c r="BT44" s="211">
        <f t="shared" si="44"/>
        <v>8.2175200774619839</v>
      </c>
      <c r="BU44" s="211">
        <f t="shared" si="44"/>
        <v>8.2175200774619839</v>
      </c>
      <c r="BV44" s="211">
        <f t="shared" si="44"/>
        <v>8.2175200774619839</v>
      </c>
      <c r="BW44" s="211">
        <f t="shared" si="44"/>
        <v>8.2175200774619839</v>
      </c>
      <c r="BX44" s="211">
        <f t="shared" si="44"/>
        <v>8.2175200774619839</v>
      </c>
      <c r="BY44" s="211">
        <f t="shared" si="44"/>
        <v>8.2175200774619839</v>
      </c>
      <c r="BZ44" s="211">
        <f t="shared" si="44"/>
        <v>8.2175200774619839</v>
      </c>
      <c r="CA44" s="211">
        <f t="shared" si="44"/>
        <v>8.2175200774619839</v>
      </c>
      <c r="CB44" s="211">
        <f t="shared" si="44"/>
        <v>8.2175200774619839</v>
      </c>
      <c r="CC44" s="211">
        <f t="shared" si="44"/>
        <v>8.2175200774619839</v>
      </c>
      <c r="CD44" s="211">
        <f t="shared" si="44"/>
        <v>8.2175200774619839</v>
      </c>
      <c r="CE44" s="211">
        <f t="shared" si="44"/>
        <v>8.2175200774619839</v>
      </c>
      <c r="CF44" s="211">
        <f t="shared" si="44"/>
        <v>8.2175200774619839</v>
      </c>
      <c r="CG44" s="211">
        <f t="shared" si="44"/>
        <v>8.2175200774619839</v>
      </c>
      <c r="CH44" s="211">
        <f t="shared" si="44"/>
        <v>8.2175200774619839</v>
      </c>
      <c r="CI44" s="211">
        <f t="shared" si="44"/>
        <v>8.2175200774619839</v>
      </c>
      <c r="CJ44" s="211">
        <f t="shared" si="44"/>
        <v>8.2175200774619839</v>
      </c>
      <c r="CK44" s="211">
        <f t="shared" si="44"/>
        <v>8.2175200774619839</v>
      </c>
      <c r="CL44" s="211">
        <f t="shared" si="44"/>
        <v>8.2175200774619839</v>
      </c>
      <c r="CM44" s="211">
        <f t="shared" si="44"/>
        <v>8.2175200774619839</v>
      </c>
      <c r="CN44" s="211">
        <f t="shared" si="44"/>
        <v>8.2175200774619839</v>
      </c>
      <c r="CO44" s="211">
        <f t="shared" si="44"/>
        <v>8.2175200774619839</v>
      </c>
      <c r="CP44" s="211">
        <f t="shared" si="44"/>
        <v>8.2175200774619839</v>
      </c>
      <c r="CQ44" s="211">
        <f t="shared" si="44"/>
        <v>8.2175200774619839</v>
      </c>
      <c r="CR44" s="211">
        <f t="shared" si="44"/>
        <v>8.2175200774619839</v>
      </c>
      <c r="CS44" s="211">
        <f t="shared" si="44"/>
        <v>8.2175200774619839</v>
      </c>
      <c r="CT44" s="211">
        <f t="shared" si="44"/>
        <v>8.2175200774619839</v>
      </c>
      <c r="CU44" s="211">
        <f t="shared" si="44"/>
        <v>56.744935543278103</v>
      </c>
      <c r="CV44" s="211">
        <f t="shared" si="44"/>
        <v>56.744935543278103</v>
      </c>
      <c r="CW44" s="211">
        <f t="shared" si="44"/>
        <v>56.744935543278103</v>
      </c>
      <c r="CX44" s="211">
        <f t="shared" si="44"/>
        <v>56.744935543278103</v>
      </c>
      <c r="CY44" s="211">
        <f t="shared" si="44"/>
        <v>56.744935543278103</v>
      </c>
      <c r="CZ44" s="211">
        <f t="shared" si="44"/>
        <v>56.744935543278103</v>
      </c>
      <c r="DA44" s="211">
        <f t="shared" si="44"/>
        <v>8.4310000000000009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0</v>
      </c>
      <c r="AB46" s="211">
        <f t="shared" si="48"/>
        <v>0</v>
      </c>
      <c r="AC46" s="211">
        <f t="shared" si="48"/>
        <v>0</v>
      </c>
      <c r="AD46" s="211">
        <f t="shared" si="48"/>
        <v>0</v>
      </c>
      <c r="AE46" s="211">
        <f t="shared" si="48"/>
        <v>0</v>
      </c>
      <c r="AF46" s="211">
        <f t="shared" si="48"/>
        <v>0</v>
      </c>
      <c r="AG46" s="211">
        <f t="shared" si="48"/>
        <v>0</v>
      </c>
      <c r="AH46" s="211">
        <f t="shared" si="48"/>
        <v>0</v>
      </c>
      <c r="AI46" s="211">
        <f t="shared" si="48"/>
        <v>0</v>
      </c>
      <c r="AJ46" s="211">
        <f t="shared" si="48"/>
        <v>0</v>
      </c>
      <c r="AK46" s="211">
        <f t="shared" si="48"/>
        <v>0</v>
      </c>
      <c r="AL46" s="211">
        <f t="shared" ref="AL46:BQ46" si="49">IF(AL$22&lt;=$E$24,IF(AL$22&lt;=$D$24,IF(AL$22&lt;=$C$24,IF(AL$22&lt;=$B$24,$B112,($C29-$B29)/($C$24-$B$24)),($D29-$C29)/($D$24-$C$24)),($E29-$D29)/($E$24-$D$24)),$F112)</f>
        <v>0</v>
      </c>
      <c r="AM46" s="211">
        <f t="shared" si="49"/>
        <v>0</v>
      </c>
      <c r="AN46" s="211">
        <f t="shared" si="49"/>
        <v>0</v>
      </c>
      <c r="AO46" s="211">
        <f t="shared" si="49"/>
        <v>0</v>
      </c>
      <c r="AP46" s="211">
        <f t="shared" si="49"/>
        <v>0</v>
      </c>
      <c r="AQ46" s="211">
        <f t="shared" si="49"/>
        <v>0</v>
      </c>
      <c r="AR46" s="211">
        <f t="shared" si="49"/>
        <v>0</v>
      </c>
      <c r="AS46" s="211">
        <f t="shared" si="49"/>
        <v>0</v>
      </c>
      <c r="AT46" s="211">
        <f t="shared" si="49"/>
        <v>0</v>
      </c>
      <c r="AU46" s="211">
        <f t="shared" si="49"/>
        <v>0</v>
      </c>
      <c r="AV46" s="211">
        <f t="shared" si="49"/>
        <v>0</v>
      </c>
      <c r="AW46" s="211">
        <f t="shared" si="49"/>
        <v>0</v>
      </c>
      <c r="AX46" s="211">
        <f t="shared" si="49"/>
        <v>0</v>
      </c>
      <c r="AY46" s="211">
        <f t="shared" si="49"/>
        <v>157.73195876288662</v>
      </c>
      <c r="AZ46" s="211">
        <f t="shared" si="49"/>
        <v>157.73195876288662</v>
      </c>
      <c r="BA46" s="211">
        <f t="shared" si="49"/>
        <v>157.73195876288662</v>
      </c>
      <c r="BB46" s="211">
        <f t="shared" si="49"/>
        <v>157.73195876288662</v>
      </c>
      <c r="BC46" s="211">
        <f t="shared" si="49"/>
        <v>157.73195876288662</v>
      </c>
      <c r="BD46" s="211">
        <f t="shared" si="49"/>
        <v>157.73195876288662</v>
      </c>
      <c r="BE46" s="211">
        <f t="shared" si="49"/>
        <v>157.73195876288662</v>
      </c>
      <c r="BF46" s="211">
        <f t="shared" si="49"/>
        <v>157.73195876288662</v>
      </c>
      <c r="BG46" s="211">
        <f t="shared" si="49"/>
        <v>157.73195876288662</v>
      </c>
      <c r="BH46" s="211">
        <f t="shared" si="49"/>
        <v>157.73195876288662</v>
      </c>
      <c r="BI46" s="211">
        <f t="shared" si="49"/>
        <v>157.73195876288662</v>
      </c>
      <c r="BJ46" s="211">
        <f t="shared" si="49"/>
        <v>157.73195876288662</v>
      </c>
      <c r="BK46" s="211">
        <f t="shared" si="49"/>
        <v>157.73195876288662</v>
      </c>
      <c r="BL46" s="211">
        <f t="shared" si="49"/>
        <v>157.73195876288662</v>
      </c>
      <c r="BM46" s="211">
        <f t="shared" si="49"/>
        <v>157.73195876288662</v>
      </c>
      <c r="BN46" s="211">
        <f t="shared" si="49"/>
        <v>157.73195876288662</v>
      </c>
      <c r="BO46" s="211">
        <f t="shared" si="49"/>
        <v>157.73195876288662</v>
      </c>
      <c r="BP46" s="211">
        <f t="shared" si="49"/>
        <v>157.73195876288662</v>
      </c>
      <c r="BQ46" s="211">
        <f t="shared" si="49"/>
        <v>157.73195876288662</v>
      </c>
      <c r="BR46" s="211">
        <f t="shared" ref="BR46:DA46" si="50">IF(BR$22&lt;=$E$24,IF(BR$22&lt;=$D$24,IF(BR$22&lt;=$C$24,IF(BR$22&lt;=$B$24,$B112,($C29-$B29)/($C$24-$B$24)),($D29-$C29)/($D$24-$C$24)),($E29-$D29)/($E$24-$D$24)),$F112)</f>
        <v>157.73195876288662</v>
      </c>
      <c r="BS46" s="211">
        <f t="shared" si="50"/>
        <v>157.73195876288662</v>
      </c>
      <c r="BT46" s="211">
        <f t="shared" si="50"/>
        <v>157.73195876288662</v>
      </c>
      <c r="BU46" s="211">
        <f t="shared" si="50"/>
        <v>157.73195876288662</v>
      </c>
      <c r="BV46" s="211">
        <f t="shared" si="50"/>
        <v>157.73195876288662</v>
      </c>
      <c r="BW46" s="211">
        <f t="shared" si="50"/>
        <v>157.73195876288662</v>
      </c>
      <c r="BX46" s="211">
        <f t="shared" si="50"/>
        <v>157.73195876288662</v>
      </c>
      <c r="BY46" s="211">
        <f t="shared" si="50"/>
        <v>157.73195876288662</v>
      </c>
      <c r="BZ46" s="211">
        <f t="shared" si="50"/>
        <v>157.73195876288662</v>
      </c>
      <c r="CA46" s="211">
        <f t="shared" si="50"/>
        <v>157.73195876288662</v>
      </c>
      <c r="CB46" s="211">
        <f t="shared" si="50"/>
        <v>157.73195876288662</v>
      </c>
      <c r="CC46" s="211">
        <f t="shared" si="50"/>
        <v>157.73195876288662</v>
      </c>
      <c r="CD46" s="211">
        <f t="shared" si="50"/>
        <v>157.73195876288662</v>
      </c>
      <c r="CE46" s="211">
        <f t="shared" si="50"/>
        <v>157.73195876288662</v>
      </c>
      <c r="CF46" s="211">
        <f t="shared" si="50"/>
        <v>157.73195876288662</v>
      </c>
      <c r="CG46" s="211">
        <f t="shared" si="50"/>
        <v>157.73195876288662</v>
      </c>
      <c r="CH46" s="211">
        <f t="shared" si="50"/>
        <v>157.73195876288662</v>
      </c>
      <c r="CI46" s="211">
        <f t="shared" si="50"/>
        <v>157.73195876288662</v>
      </c>
      <c r="CJ46" s="211">
        <f t="shared" si="50"/>
        <v>157.73195876288662</v>
      </c>
      <c r="CK46" s="211">
        <f t="shared" si="50"/>
        <v>157.73195876288662</v>
      </c>
      <c r="CL46" s="211">
        <f t="shared" si="50"/>
        <v>157.73195876288662</v>
      </c>
      <c r="CM46" s="211">
        <f t="shared" si="50"/>
        <v>157.73195876288662</v>
      </c>
      <c r="CN46" s="211">
        <f t="shared" si="50"/>
        <v>157.73195876288662</v>
      </c>
      <c r="CO46" s="211">
        <f t="shared" si="50"/>
        <v>157.73195876288662</v>
      </c>
      <c r="CP46" s="211">
        <f t="shared" si="50"/>
        <v>157.73195876288662</v>
      </c>
      <c r="CQ46" s="211">
        <f t="shared" si="50"/>
        <v>157.73195876288662</v>
      </c>
      <c r="CR46" s="211">
        <f t="shared" si="50"/>
        <v>157.73195876288662</v>
      </c>
      <c r="CS46" s="211">
        <f t="shared" si="50"/>
        <v>157.73195876288662</v>
      </c>
      <c r="CT46" s="211">
        <f t="shared" si="50"/>
        <v>157.73195876288662</v>
      </c>
      <c r="CU46" s="211">
        <f t="shared" si="50"/>
        <v>2433.3333333333335</v>
      </c>
      <c r="CV46" s="211">
        <f t="shared" si="50"/>
        <v>2433.3333333333335</v>
      </c>
      <c r="CW46" s="211">
        <f t="shared" si="50"/>
        <v>2433.3333333333335</v>
      </c>
      <c r="CX46" s="211">
        <f t="shared" si="50"/>
        <v>2433.3333333333335</v>
      </c>
      <c r="CY46" s="211">
        <f t="shared" si="50"/>
        <v>2433.3333333333335</v>
      </c>
      <c r="CZ46" s="211">
        <f t="shared" si="50"/>
        <v>2433.3333333333335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0</v>
      </c>
      <c r="AB47" s="211">
        <f t="shared" si="51"/>
        <v>0</v>
      </c>
      <c r="AC47" s="211">
        <f t="shared" si="51"/>
        <v>0</v>
      </c>
      <c r="AD47" s="211">
        <f t="shared" si="51"/>
        <v>0</v>
      </c>
      <c r="AE47" s="211">
        <f t="shared" si="51"/>
        <v>0</v>
      </c>
      <c r="AF47" s="211">
        <f t="shared" si="51"/>
        <v>0</v>
      </c>
      <c r="AG47" s="211">
        <f t="shared" si="51"/>
        <v>0</v>
      </c>
      <c r="AH47" s="211">
        <f t="shared" si="51"/>
        <v>0</v>
      </c>
      <c r="AI47" s="211">
        <f t="shared" si="51"/>
        <v>0</v>
      </c>
      <c r="AJ47" s="211">
        <f t="shared" si="51"/>
        <v>0</v>
      </c>
      <c r="AK47" s="211">
        <f t="shared" si="51"/>
        <v>0</v>
      </c>
      <c r="AL47" s="211">
        <f t="shared" ref="AL47:BQ47" si="52">IF(AL$22&lt;=$E$24,IF(AL$22&lt;=$D$24,IF(AL$22&lt;=$C$24,IF(AL$22&lt;=$B$24,$B113,($C30-$B30)/($C$24-$B$24)),($D30-$C30)/($D$24-$C$24)),($E30-$D30)/($E$24-$D$24)),$F113)</f>
        <v>0</v>
      </c>
      <c r="AM47" s="211">
        <f t="shared" si="52"/>
        <v>0</v>
      </c>
      <c r="AN47" s="211">
        <f t="shared" si="52"/>
        <v>0</v>
      </c>
      <c r="AO47" s="211">
        <f t="shared" si="52"/>
        <v>0</v>
      </c>
      <c r="AP47" s="211">
        <f t="shared" si="52"/>
        <v>0</v>
      </c>
      <c r="AQ47" s="211">
        <f t="shared" si="52"/>
        <v>0</v>
      </c>
      <c r="AR47" s="211">
        <f t="shared" si="52"/>
        <v>0</v>
      </c>
      <c r="AS47" s="211">
        <f t="shared" si="52"/>
        <v>0</v>
      </c>
      <c r="AT47" s="211">
        <f t="shared" si="52"/>
        <v>0</v>
      </c>
      <c r="AU47" s="211">
        <f t="shared" si="52"/>
        <v>0</v>
      </c>
      <c r="AV47" s="211">
        <f t="shared" si="52"/>
        <v>0</v>
      </c>
      <c r="AW47" s="211">
        <f t="shared" si="52"/>
        <v>0</v>
      </c>
      <c r="AX47" s="211">
        <f t="shared" si="52"/>
        <v>0</v>
      </c>
      <c r="AY47" s="211">
        <f t="shared" si="52"/>
        <v>0</v>
      </c>
      <c r="AZ47" s="211">
        <f t="shared" si="52"/>
        <v>0</v>
      </c>
      <c r="BA47" s="211">
        <f t="shared" si="52"/>
        <v>0</v>
      </c>
      <c r="BB47" s="211">
        <f t="shared" si="52"/>
        <v>0</v>
      </c>
      <c r="BC47" s="211">
        <f t="shared" si="52"/>
        <v>0</v>
      </c>
      <c r="BD47" s="211">
        <f t="shared" si="52"/>
        <v>0</v>
      </c>
      <c r="BE47" s="211">
        <f t="shared" si="52"/>
        <v>0</v>
      </c>
      <c r="BF47" s="211">
        <f t="shared" si="52"/>
        <v>0</v>
      </c>
      <c r="BG47" s="211">
        <f t="shared" si="52"/>
        <v>0</v>
      </c>
      <c r="BH47" s="211">
        <f t="shared" si="52"/>
        <v>0</v>
      </c>
      <c r="BI47" s="211">
        <f t="shared" si="52"/>
        <v>0</v>
      </c>
      <c r="BJ47" s="211">
        <f t="shared" si="52"/>
        <v>0</v>
      </c>
      <c r="BK47" s="211">
        <f t="shared" si="52"/>
        <v>0</v>
      </c>
      <c r="BL47" s="211">
        <f t="shared" si="52"/>
        <v>0</v>
      </c>
      <c r="BM47" s="211">
        <f t="shared" si="52"/>
        <v>0</v>
      </c>
      <c r="BN47" s="211">
        <f t="shared" si="52"/>
        <v>0</v>
      </c>
      <c r="BO47" s="211">
        <f t="shared" si="52"/>
        <v>0</v>
      </c>
      <c r="BP47" s="211">
        <f t="shared" si="52"/>
        <v>0</v>
      </c>
      <c r="BQ47" s="211">
        <f t="shared" si="52"/>
        <v>0</v>
      </c>
      <c r="BR47" s="211">
        <f t="shared" ref="BR47:DA47" si="53">IF(BR$22&lt;=$E$24,IF(BR$22&lt;=$D$24,IF(BR$22&lt;=$C$24,IF(BR$22&lt;=$B$24,$B113,($C30-$B30)/($C$24-$B$24)),($D30-$C30)/($D$24-$C$24)),($E30-$D30)/($E$24-$D$24)),$F113)</f>
        <v>0</v>
      </c>
      <c r="BS47" s="211">
        <f t="shared" si="53"/>
        <v>0</v>
      </c>
      <c r="BT47" s="211">
        <f t="shared" si="53"/>
        <v>0</v>
      </c>
      <c r="BU47" s="211">
        <f t="shared" si="53"/>
        <v>0</v>
      </c>
      <c r="BV47" s="211">
        <f t="shared" si="53"/>
        <v>0</v>
      </c>
      <c r="BW47" s="211">
        <f t="shared" si="53"/>
        <v>0</v>
      </c>
      <c r="BX47" s="211">
        <f t="shared" si="53"/>
        <v>0</v>
      </c>
      <c r="BY47" s="211">
        <f t="shared" si="53"/>
        <v>0</v>
      </c>
      <c r="BZ47" s="211">
        <f t="shared" si="53"/>
        <v>0</v>
      </c>
      <c r="CA47" s="211">
        <f t="shared" si="53"/>
        <v>0</v>
      </c>
      <c r="CB47" s="211">
        <f t="shared" si="53"/>
        <v>0</v>
      </c>
      <c r="CC47" s="211">
        <f t="shared" si="53"/>
        <v>0</v>
      </c>
      <c r="CD47" s="211">
        <f t="shared" si="53"/>
        <v>0</v>
      </c>
      <c r="CE47" s="211">
        <f t="shared" si="53"/>
        <v>0</v>
      </c>
      <c r="CF47" s="211">
        <f t="shared" si="53"/>
        <v>0</v>
      </c>
      <c r="CG47" s="211">
        <f t="shared" si="53"/>
        <v>0</v>
      </c>
      <c r="CH47" s="211">
        <f t="shared" si="53"/>
        <v>0</v>
      </c>
      <c r="CI47" s="211">
        <f t="shared" si="53"/>
        <v>0</v>
      </c>
      <c r="CJ47" s="211">
        <f t="shared" si="53"/>
        <v>0</v>
      </c>
      <c r="CK47" s="211">
        <f t="shared" si="53"/>
        <v>0</v>
      </c>
      <c r="CL47" s="211">
        <f t="shared" si="53"/>
        <v>0</v>
      </c>
      <c r="CM47" s="211">
        <f t="shared" si="53"/>
        <v>0</v>
      </c>
      <c r="CN47" s="211">
        <f t="shared" si="53"/>
        <v>0</v>
      </c>
      <c r="CO47" s="211">
        <f t="shared" si="53"/>
        <v>0</v>
      </c>
      <c r="CP47" s="211">
        <f t="shared" si="53"/>
        <v>0</v>
      </c>
      <c r="CQ47" s="211">
        <f t="shared" si="53"/>
        <v>0</v>
      </c>
      <c r="CR47" s="211">
        <f t="shared" si="53"/>
        <v>0</v>
      </c>
      <c r="CS47" s="211">
        <f t="shared" si="53"/>
        <v>0</v>
      </c>
      <c r="CT47" s="211">
        <f t="shared" si="53"/>
        <v>0</v>
      </c>
      <c r="CU47" s="211">
        <f t="shared" si="53"/>
        <v>0</v>
      </c>
      <c r="CV47" s="211">
        <f t="shared" si="53"/>
        <v>0</v>
      </c>
      <c r="CW47" s="211">
        <f t="shared" si="53"/>
        <v>0</v>
      </c>
      <c r="CX47" s="211">
        <f t="shared" si="53"/>
        <v>0</v>
      </c>
      <c r="CY47" s="211">
        <f t="shared" si="53"/>
        <v>0</v>
      </c>
      <c r="CZ47" s="211">
        <f t="shared" si="53"/>
        <v>0</v>
      </c>
      <c r="DA47" s="211">
        <f t="shared" si="53"/>
        <v>52.189999999999884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0.90909090909090906</v>
      </c>
      <c r="H48" s="211">
        <f t="shared" si="54"/>
        <v>0.90909090909090906</v>
      </c>
      <c r="I48" s="211">
        <f t="shared" si="54"/>
        <v>0.90909090909090906</v>
      </c>
      <c r="J48" s="211">
        <f t="shared" si="54"/>
        <v>0.90909090909090906</v>
      </c>
      <c r="K48" s="211">
        <f t="shared" si="54"/>
        <v>0.90909090909090906</v>
      </c>
      <c r="L48" s="211">
        <f t="shared" si="54"/>
        <v>0.90909090909090906</v>
      </c>
      <c r="M48" s="211">
        <f t="shared" si="54"/>
        <v>0.90909090909090906</v>
      </c>
      <c r="N48" s="211">
        <f t="shared" si="54"/>
        <v>0.90909090909090906</v>
      </c>
      <c r="O48" s="211">
        <f t="shared" si="54"/>
        <v>0.90909090909090906</v>
      </c>
      <c r="P48" s="211">
        <f t="shared" si="54"/>
        <v>0.90909090909090906</v>
      </c>
      <c r="Q48" s="211">
        <f t="shared" si="54"/>
        <v>0.90909090909090906</v>
      </c>
      <c r="R48" s="211">
        <f t="shared" si="54"/>
        <v>0.90909090909090906</v>
      </c>
      <c r="S48" s="211">
        <f t="shared" si="54"/>
        <v>0.90909090909090906</v>
      </c>
      <c r="T48" s="211">
        <f t="shared" si="54"/>
        <v>0.90909090909090906</v>
      </c>
      <c r="U48" s="211">
        <f t="shared" si="54"/>
        <v>0.90909090909090906</v>
      </c>
      <c r="V48" s="211">
        <f t="shared" si="54"/>
        <v>0.90909090909090906</v>
      </c>
      <c r="W48" s="211">
        <f t="shared" si="54"/>
        <v>0.90909090909090906</v>
      </c>
      <c r="X48" s="211">
        <f t="shared" si="54"/>
        <v>0.90909090909090906</v>
      </c>
      <c r="Y48" s="211">
        <f t="shared" si="54"/>
        <v>0.90909090909090906</v>
      </c>
      <c r="Z48" s="211">
        <f t="shared" si="54"/>
        <v>0.90909090909090906</v>
      </c>
      <c r="AA48" s="211">
        <f t="shared" si="54"/>
        <v>0.90909090909090906</v>
      </c>
      <c r="AB48" s="211">
        <f t="shared" si="54"/>
        <v>0.90909090909090906</v>
      </c>
      <c r="AC48" s="211">
        <f t="shared" si="54"/>
        <v>0.90909090909090906</v>
      </c>
      <c r="AD48" s="211">
        <f t="shared" si="54"/>
        <v>0.90909090909090906</v>
      </c>
      <c r="AE48" s="211">
        <f t="shared" si="54"/>
        <v>0.90909090909090906</v>
      </c>
      <c r="AF48" s="211">
        <f t="shared" si="54"/>
        <v>0.90909090909090906</v>
      </c>
      <c r="AG48" s="211">
        <f t="shared" si="54"/>
        <v>0.90909090909090906</v>
      </c>
      <c r="AH48" s="211">
        <f t="shared" si="54"/>
        <v>0.90909090909090906</v>
      </c>
      <c r="AI48" s="211">
        <f t="shared" si="54"/>
        <v>0.90909090909090906</v>
      </c>
      <c r="AJ48" s="211">
        <f t="shared" si="54"/>
        <v>0.90909090909090906</v>
      </c>
      <c r="AK48" s="211">
        <f t="shared" si="54"/>
        <v>0.90909090909090906</v>
      </c>
      <c r="AL48" s="211">
        <f t="shared" ref="AL48:BQ48" si="55">IF(AL$22&lt;=$E$24,IF(AL$22&lt;=$D$24,IF(AL$22&lt;=$C$24,IF(AL$22&lt;=$B$24,$B114,($C31-$B31)/($C$24-$B$24)),($D31-$C31)/($D$24-$C$24)),($E31-$D31)/($E$24-$D$24)),$F114)</f>
        <v>0.90909090909090906</v>
      </c>
      <c r="AM48" s="211">
        <f t="shared" si="55"/>
        <v>0.90909090909090906</v>
      </c>
      <c r="AN48" s="211">
        <f t="shared" si="55"/>
        <v>0.90909090909090906</v>
      </c>
      <c r="AO48" s="211">
        <f t="shared" si="55"/>
        <v>0.90909090909090906</v>
      </c>
      <c r="AP48" s="211">
        <f t="shared" si="55"/>
        <v>0.90909090909090906</v>
      </c>
      <c r="AQ48" s="211">
        <f t="shared" si="55"/>
        <v>0.90909090909090906</v>
      </c>
      <c r="AR48" s="211">
        <f t="shared" si="55"/>
        <v>0.90909090909090906</v>
      </c>
      <c r="AS48" s="211">
        <f t="shared" si="55"/>
        <v>0.90909090909090906</v>
      </c>
      <c r="AT48" s="211">
        <f t="shared" si="55"/>
        <v>0.90909090909090906</v>
      </c>
      <c r="AU48" s="211">
        <f t="shared" si="55"/>
        <v>0.90909090909090906</v>
      </c>
      <c r="AV48" s="211">
        <f t="shared" si="55"/>
        <v>0.90909090909090906</v>
      </c>
      <c r="AW48" s="211">
        <f t="shared" si="55"/>
        <v>0.90909090909090906</v>
      </c>
      <c r="AX48" s="211">
        <f t="shared" si="55"/>
        <v>0.90909090909090906</v>
      </c>
      <c r="AY48" s="211">
        <f t="shared" si="55"/>
        <v>7.2097624878965654</v>
      </c>
      <c r="AZ48" s="211">
        <f t="shared" si="55"/>
        <v>7.2097624878965654</v>
      </c>
      <c r="BA48" s="211">
        <f t="shared" si="55"/>
        <v>7.2097624878965654</v>
      </c>
      <c r="BB48" s="211">
        <f t="shared" si="55"/>
        <v>7.2097624878965654</v>
      </c>
      <c r="BC48" s="211">
        <f t="shared" si="55"/>
        <v>7.2097624878965654</v>
      </c>
      <c r="BD48" s="211">
        <f t="shared" si="55"/>
        <v>7.2097624878965654</v>
      </c>
      <c r="BE48" s="211">
        <f t="shared" si="55"/>
        <v>7.2097624878965654</v>
      </c>
      <c r="BF48" s="211">
        <f t="shared" si="55"/>
        <v>7.2097624878965654</v>
      </c>
      <c r="BG48" s="211">
        <f t="shared" si="55"/>
        <v>7.2097624878965654</v>
      </c>
      <c r="BH48" s="211">
        <f t="shared" si="55"/>
        <v>7.2097624878965654</v>
      </c>
      <c r="BI48" s="211">
        <f t="shared" si="55"/>
        <v>7.2097624878965654</v>
      </c>
      <c r="BJ48" s="211">
        <f t="shared" si="55"/>
        <v>7.2097624878965654</v>
      </c>
      <c r="BK48" s="211">
        <f t="shared" si="55"/>
        <v>7.2097624878965654</v>
      </c>
      <c r="BL48" s="211">
        <f t="shared" si="55"/>
        <v>7.2097624878965654</v>
      </c>
      <c r="BM48" s="211">
        <f t="shared" si="55"/>
        <v>7.2097624878965654</v>
      </c>
      <c r="BN48" s="211">
        <f t="shared" si="55"/>
        <v>7.2097624878965654</v>
      </c>
      <c r="BO48" s="211">
        <f t="shared" si="55"/>
        <v>7.2097624878965654</v>
      </c>
      <c r="BP48" s="211">
        <f t="shared" si="55"/>
        <v>7.2097624878965654</v>
      </c>
      <c r="BQ48" s="211">
        <f t="shared" si="55"/>
        <v>7.2097624878965654</v>
      </c>
      <c r="BR48" s="211">
        <f t="shared" ref="BR48:DA48" si="56">IF(BR$22&lt;=$E$24,IF(BR$22&lt;=$D$24,IF(BR$22&lt;=$C$24,IF(BR$22&lt;=$B$24,$B114,($C31-$B31)/($C$24-$B$24)),($D31-$C31)/($D$24-$C$24)),($E31-$D31)/($E$24-$D$24)),$F114)</f>
        <v>7.2097624878965654</v>
      </c>
      <c r="BS48" s="211">
        <f t="shared" si="56"/>
        <v>7.2097624878965654</v>
      </c>
      <c r="BT48" s="211">
        <f t="shared" si="56"/>
        <v>7.2097624878965654</v>
      </c>
      <c r="BU48" s="211">
        <f t="shared" si="56"/>
        <v>7.2097624878965654</v>
      </c>
      <c r="BV48" s="211">
        <f t="shared" si="56"/>
        <v>7.2097624878965654</v>
      </c>
      <c r="BW48" s="211">
        <f t="shared" si="56"/>
        <v>7.2097624878965654</v>
      </c>
      <c r="BX48" s="211">
        <f t="shared" si="56"/>
        <v>7.2097624878965654</v>
      </c>
      <c r="BY48" s="211">
        <f t="shared" si="56"/>
        <v>7.2097624878965654</v>
      </c>
      <c r="BZ48" s="211">
        <f t="shared" si="56"/>
        <v>7.2097624878965654</v>
      </c>
      <c r="CA48" s="211">
        <f t="shared" si="56"/>
        <v>7.2097624878965654</v>
      </c>
      <c r="CB48" s="211">
        <f t="shared" si="56"/>
        <v>7.2097624878965654</v>
      </c>
      <c r="CC48" s="211">
        <f t="shared" si="56"/>
        <v>7.2097624878965654</v>
      </c>
      <c r="CD48" s="211">
        <f t="shared" si="56"/>
        <v>7.2097624878965654</v>
      </c>
      <c r="CE48" s="211">
        <f t="shared" si="56"/>
        <v>7.2097624878965654</v>
      </c>
      <c r="CF48" s="211">
        <f t="shared" si="56"/>
        <v>7.2097624878965654</v>
      </c>
      <c r="CG48" s="211">
        <f t="shared" si="56"/>
        <v>7.2097624878965654</v>
      </c>
      <c r="CH48" s="211">
        <f t="shared" si="56"/>
        <v>7.2097624878965654</v>
      </c>
      <c r="CI48" s="211">
        <f t="shared" si="56"/>
        <v>7.2097624878965654</v>
      </c>
      <c r="CJ48" s="211">
        <f t="shared" si="56"/>
        <v>7.2097624878965654</v>
      </c>
      <c r="CK48" s="211">
        <f t="shared" si="56"/>
        <v>7.2097624878965654</v>
      </c>
      <c r="CL48" s="211">
        <f t="shared" si="56"/>
        <v>7.2097624878965654</v>
      </c>
      <c r="CM48" s="211">
        <f t="shared" si="56"/>
        <v>7.2097624878965654</v>
      </c>
      <c r="CN48" s="211">
        <f t="shared" si="56"/>
        <v>7.2097624878965654</v>
      </c>
      <c r="CO48" s="211">
        <f t="shared" si="56"/>
        <v>7.2097624878965654</v>
      </c>
      <c r="CP48" s="211">
        <f t="shared" si="56"/>
        <v>7.2097624878965654</v>
      </c>
      <c r="CQ48" s="211">
        <f t="shared" si="56"/>
        <v>7.2097624878965654</v>
      </c>
      <c r="CR48" s="211">
        <f t="shared" si="56"/>
        <v>7.2097624878965654</v>
      </c>
      <c r="CS48" s="211">
        <f t="shared" si="56"/>
        <v>7.2097624878965654</v>
      </c>
      <c r="CT48" s="211">
        <f t="shared" si="56"/>
        <v>7.2097624878965654</v>
      </c>
      <c r="CU48" s="211">
        <f t="shared" si="56"/>
        <v>-64.945580110497232</v>
      </c>
      <c r="CV48" s="211">
        <f t="shared" si="56"/>
        <v>-64.945580110497232</v>
      </c>
      <c r="CW48" s="211">
        <f t="shared" si="56"/>
        <v>-64.945580110497232</v>
      </c>
      <c r="CX48" s="211">
        <f t="shared" si="56"/>
        <v>-64.945580110497232</v>
      </c>
      <c r="CY48" s="211">
        <f t="shared" si="56"/>
        <v>-64.945580110497232</v>
      </c>
      <c r="CZ48" s="211">
        <f t="shared" si="56"/>
        <v>-64.945580110497232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0</v>
      </c>
      <c r="BE49" s="211">
        <f t="shared" si="58"/>
        <v>0</v>
      </c>
      <c r="BF49" s="211">
        <f t="shared" si="58"/>
        <v>0</v>
      </c>
      <c r="BG49" s="211">
        <f t="shared" si="58"/>
        <v>0</v>
      </c>
      <c r="BH49" s="211">
        <f t="shared" si="58"/>
        <v>0</v>
      </c>
      <c r="BI49" s="211">
        <f t="shared" si="58"/>
        <v>0</v>
      </c>
      <c r="BJ49" s="211">
        <f t="shared" si="58"/>
        <v>0</v>
      </c>
      <c r="BK49" s="211">
        <f t="shared" si="58"/>
        <v>0</v>
      </c>
      <c r="BL49" s="211">
        <f t="shared" si="58"/>
        <v>0</v>
      </c>
      <c r="BM49" s="211">
        <f t="shared" si="58"/>
        <v>0</v>
      </c>
      <c r="BN49" s="211">
        <f t="shared" si="58"/>
        <v>0</v>
      </c>
      <c r="BO49" s="211">
        <f t="shared" si="58"/>
        <v>0</v>
      </c>
      <c r="BP49" s="211">
        <f t="shared" si="58"/>
        <v>0</v>
      </c>
      <c r="BQ49" s="211">
        <f t="shared" si="58"/>
        <v>0</v>
      </c>
      <c r="BR49" s="211">
        <f t="shared" ref="BR49:DA49" si="59">IF(BR$22&lt;=$E$24,IF(BR$22&lt;=$D$24,IF(BR$22&lt;=$C$24,IF(BR$22&lt;=$B$24,$B115,($C32-$B32)/($C$24-$B$24)),($D32-$C32)/($D$24-$C$24)),($E32-$D32)/($E$24-$D$24)),$F115)</f>
        <v>0</v>
      </c>
      <c r="BS49" s="211">
        <f t="shared" si="59"/>
        <v>0</v>
      </c>
      <c r="BT49" s="211">
        <f t="shared" si="59"/>
        <v>0</v>
      </c>
      <c r="BU49" s="211">
        <f t="shared" si="59"/>
        <v>0</v>
      </c>
      <c r="BV49" s="211">
        <f t="shared" si="59"/>
        <v>0</v>
      </c>
      <c r="BW49" s="211">
        <f t="shared" si="59"/>
        <v>0</v>
      </c>
      <c r="BX49" s="211">
        <f t="shared" si="59"/>
        <v>0</v>
      </c>
      <c r="BY49" s="211">
        <f t="shared" si="59"/>
        <v>0</v>
      </c>
      <c r="BZ49" s="211">
        <f t="shared" si="59"/>
        <v>0</v>
      </c>
      <c r="CA49" s="211">
        <f t="shared" si="59"/>
        <v>0</v>
      </c>
      <c r="CB49" s="211">
        <f t="shared" si="59"/>
        <v>0</v>
      </c>
      <c r="CC49" s="211">
        <f t="shared" si="59"/>
        <v>0</v>
      </c>
      <c r="CD49" s="211">
        <f t="shared" si="59"/>
        <v>0</v>
      </c>
      <c r="CE49" s="211">
        <f t="shared" si="59"/>
        <v>0</v>
      </c>
      <c r="CF49" s="211">
        <f t="shared" si="59"/>
        <v>0</v>
      </c>
      <c r="CG49" s="211">
        <f t="shared" si="59"/>
        <v>0</v>
      </c>
      <c r="CH49" s="211">
        <f t="shared" si="59"/>
        <v>0</v>
      </c>
      <c r="CI49" s="211">
        <f t="shared" si="59"/>
        <v>0</v>
      </c>
      <c r="CJ49" s="211">
        <f t="shared" si="59"/>
        <v>0</v>
      </c>
      <c r="CK49" s="211">
        <f t="shared" si="59"/>
        <v>0</v>
      </c>
      <c r="CL49" s="211">
        <f t="shared" si="59"/>
        <v>0</v>
      </c>
      <c r="CM49" s="211">
        <f t="shared" si="59"/>
        <v>0</v>
      </c>
      <c r="CN49" s="211">
        <f t="shared" si="59"/>
        <v>0</v>
      </c>
      <c r="CO49" s="211">
        <f t="shared" si="59"/>
        <v>0</v>
      </c>
      <c r="CP49" s="211">
        <f t="shared" si="59"/>
        <v>0</v>
      </c>
      <c r="CQ49" s="211">
        <f t="shared" si="59"/>
        <v>0</v>
      </c>
      <c r="CR49" s="211">
        <f t="shared" si="59"/>
        <v>0</v>
      </c>
      <c r="CS49" s="211">
        <f t="shared" si="59"/>
        <v>0</v>
      </c>
      <c r="CT49" s="211">
        <f t="shared" si="59"/>
        <v>0</v>
      </c>
      <c r="CU49" s="211">
        <f t="shared" si="59"/>
        <v>10000.000000000002</v>
      </c>
      <c r="CV49" s="211">
        <f t="shared" si="59"/>
        <v>10000.000000000002</v>
      </c>
      <c r="CW49" s="211">
        <f t="shared" si="59"/>
        <v>10000.000000000002</v>
      </c>
      <c r="CX49" s="211">
        <f t="shared" si="59"/>
        <v>10000.000000000002</v>
      </c>
      <c r="CY49" s="211">
        <f t="shared" si="59"/>
        <v>10000.000000000002</v>
      </c>
      <c r="CZ49" s="211">
        <f t="shared" si="59"/>
        <v>10000.000000000002</v>
      </c>
      <c r="DA49" s="211">
        <f t="shared" si="59"/>
        <v>2671.7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4800</v>
      </c>
      <c r="CV50" s="211">
        <f t="shared" si="62"/>
        <v>4800</v>
      </c>
      <c r="CW50" s="211">
        <f t="shared" si="62"/>
        <v>4800</v>
      </c>
      <c r="CX50" s="211">
        <f t="shared" si="62"/>
        <v>4800</v>
      </c>
      <c r="CY50" s="211">
        <f t="shared" si="62"/>
        <v>4800</v>
      </c>
      <c r="CZ50" s="211">
        <f t="shared" si="62"/>
        <v>4800</v>
      </c>
      <c r="DA50" s="211">
        <f t="shared" si="62"/>
        <v>829.53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0</v>
      </c>
      <c r="AB51" s="211">
        <f t="shared" si="63"/>
        <v>0</v>
      </c>
      <c r="AC51" s="211">
        <f t="shared" si="63"/>
        <v>0</v>
      </c>
      <c r="AD51" s="211">
        <f t="shared" si="63"/>
        <v>0</v>
      </c>
      <c r="AE51" s="211">
        <f t="shared" si="63"/>
        <v>0</v>
      </c>
      <c r="AF51" s="211">
        <f t="shared" si="63"/>
        <v>0</v>
      </c>
      <c r="AG51" s="211">
        <f t="shared" si="63"/>
        <v>0</v>
      </c>
      <c r="AH51" s="211">
        <f t="shared" si="63"/>
        <v>0</v>
      </c>
      <c r="AI51" s="211">
        <f t="shared" si="63"/>
        <v>0</v>
      </c>
      <c r="AJ51" s="211">
        <f t="shared" si="63"/>
        <v>0</v>
      </c>
      <c r="AK51" s="211">
        <f t="shared" si="63"/>
        <v>0</v>
      </c>
      <c r="AL51" s="211">
        <f t="shared" ref="AL51:BQ51" si="64">IF(AL$22&lt;=$E$24,IF(AL$22&lt;=$D$24,IF(AL$22&lt;=$C$24,IF(AL$22&lt;=$B$24,$B117,($C34-$B34)/($C$24-$B$24)),($D34-$C34)/($D$24-$C$24)),($E34-$D34)/($E$24-$D$24)),$F117)</f>
        <v>0</v>
      </c>
      <c r="AM51" s="211">
        <f t="shared" si="64"/>
        <v>0</v>
      </c>
      <c r="AN51" s="211">
        <f t="shared" si="64"/>
        <v>0</v>
      </c>
      <c r="AO51" s="211">
        <f t="shared" si="64"/>
        <v>0</v>
      </c>
      <c r="AP51" s="211">
        <f t="shared" si="64"/>
        <v>0</v>
      </c>
      <c r="AQ51" s="211">
        <f t="shared" si="64"/>
        <v>0</v>
      </c>
      <c r="AR51" s="211">
        <f t="shared" si="64"/>
        <v>0</v>
      </c>
      <c r="AS51" s="211">
        <f t="shared" si="64"/>
        <v>0</v>
      </c>
      <c r="AT51" s="211">
        <f t="shared" si="64"/>
        <v>0</v>
      </c>
      <c r="AU51" s="211">
        <f t="shared" si="64"/>
        <v>0</v>
      </c>
      <c r="AV51" s="211">
        <f t="shared" si="64"/>
        <v>0</v>
      </c>
      <c r="AW51" s="211">
        <f t="shared" si="64"/>
        <v>0</v>
      </c>
      <c r="AX51" s="211">
        <f t="shared" si="64"/>
        <v>0</v>
      </c>
      <c r="AY51" s="211">
        <f t="shared" si="64"/>
        <v>0</v>
      </c>
      <c r="AZ51" s="211">
        <f t="shared" si="64"/>
        <v>0</v>
      </c>
      <c r="BA51" s="211">
        <f t="shared" si="64"/>
        <v>0</v>
      </c>
      <c r="BB51" s="211">
        <f t="shared" si="64"/>
        <v>0</v>
      </c>
      <c r="BC51" s="211">
        <f t="shared" si="64"/>
        <v>0</v>
      </c>
      <c r="BD51" s="211">
        <f t="shared" si="64"/>
        <v>0</v>
      </c>
      <c r="BE51" s="211">
        <f t="shared" si="64"/>
        <v>0</v>
      </c>
      <c r="BF51" s="211">
        <f t="shared" si="64"/>
        <v>0</v>
      </c>
      <c r="BG51" s="211">
        <f t="shared" si="64"/>
        <v>0</v>
      </c>
      <c r="BH51" s="211">
        <f t="shared" si="64"/>
        <v>0</v>
      </c>
      <c r="BI51" s="211">
        <f t="shared" si="64"/>
        <v>0</v>
      </c>
      <c r="BJ51" s="211">
        <f t="shared" si="64"/>
        <v>0</v>
      </c>
      <c r="BK51" s="211">
        <f t="shared" si="64"/>
        <v>0</v>
      </c>
      <c r="BL51" s="211">
        <f t="shared" si="64"/>
        <v>0</v>
      </c>
      <c r="BM51" s="211">
        <f t="shared" si="64"/>
        <v>0</v>
      </c>
      <c r="BN51" s="211">
        <f t="shared" si="64"/>
        <v>0</v>
      </c>
      <c r="BO51" s="211">
        <f t="shared" si="64"/>
        <v>0</v>
      </c>
      <c r="BP51" s="211">
        <f t="shared" si="64"/>
        <v>0</v>
      </c>
      <c r="BQ51" s="211">
        <f t="shared" si="64"/>
        <v>0</v>
      </c>
      <c r="BR51" s="211">
        <f t="shared" ref="BR51:DA51" si="65">IF(BR$22&lt;=$E$24,IF(BR$22&lt;=$D$24,IF(BR$22&lt;=$C$24,IF(BR$22&lt;=$B$24,$B117,($C34-$B34)/($C$24-$B$24)),($D34-$C34)/($D$24-$C$24)),($E34-$D34)/($E$24-$D$24)),$F117)</f>
        <v>0</v>
      </c>
      <c r="BS51" s="211">
        <f t="shared" si="65"/>
        <v>0</v>
      </c>
      <c r="BT51" s="211">
        <f t="shared" si="65"/>
        <v>0</v>
      </c>
      <c r="BU51" s="211">
        <f t="shared" si="65"/>
        <v>0</v>
      </c>
      <c r="BV51" s="211">
        <f t="shared" si="65"/>
        <v>0</v>
      </c>
      <c r="BW51" s="211">
        <f t="shared" si="65"/>
        <v>0</v>
      </c>
      <c r="BX51" s="211">
        <f t="shared" si="65"/>
        <v>0</v>
      </c>
      <c r="BY51" s="211">
        <f t="shared" si="65"/>
        <v>0</v>
      </c>
      <c r="BZ51" s="211">
        <f t="shared" si="65"/>
        <v>0</v>
      </c>
      <c r="CA51" s="211">
        <f t="shared" si="65"/>
        <v>0</v>
      </c>
      <c r="CB51" s="211">
        <f t="shared" si="65"/>
        <v>0</v>
      </c>
      <c r="CC51" s="211">
        <f t="shared" si="65"/>
        <v>0</v>
      </c>
      <c r="CD51" s="211">
        <f t="shared" si="65"/>
        <v>0</v>
      </c>
      <c r="CE51" s="211">
        <f t="shared" si="65"/>
        <v>0</v>
      </c>
      <c r="CF51" s="211">
        <f t="shared" si="65"/>
        <v>0</v>
      </c>
      <c r="CG51" s="211">
        <f t="shared" si="65"/>
        <v>0</v>
      </c>
      <c r="CH51" s="211">
        <f t="shared" si="65"/>
        <v>0</v>
      </c>
      <c r="CI51" s="211">
        <f t="shared" si="65"/>
        <v>0</v>
      </c>
      <c r="CJ51" s="211">
        <f t="shared" si="65"/>
        <v>0</v>
      </c>
      <c r="CK51" s="211">
        <f t="shared" si="65"/>
        <v>0</v>
      </c>
      <c r="CL51" s="211">
        <f t="shared" si="65"/>
        <v>0</v>
      </c>
      <c r="CM51" s="211">
        <f t="shared" si="65"/>
        <v>0</v>
      </c>
      <c r="CN51" s="211">
        <f t="shared" si="65"/>
        <v>0</v>
      </c>
      <c r="CO51" s="211">
        <f t="shared" si="65"/>
        <v>0</v>
      </c>
      <c r="CP51" s="211">
        <f t="shared" si="65"/>
        <v>0</v>
      </c>
      <c r="CQ51" s="211">
        <f t="shared" si="65"/>
        <v>0</v>
      </c>
      <c r="CR51" s="211">
        <f t="shared" si="65"/>
        <v>0</v>
      </c>
      <c r="CS51" s="211">
        <f t="shared" si="65"/>
        <v>0</v>
      </c>
      <c r="CT51" s="211">
        <f t="shared" si="65"/>
        <v>0</v>
      </c>
      <c r="CU51" s="211">
        <f t="shared" si="65"/>
        <v>1200</v>
      </c>
      <c r="CV51" s="211">
        <f t="shared" si="65"/>
        <v>1200</v>
      </c>
      <c r="CW51" s="211">
        <f t="shared" si="65"/>
        <v>1200</v>
      </c>
      <c r="CX51" s="211">
        <f t="shared" si="65"/>
        <v>1200</v>
      </c>
      <c r="CY51" s="211">
        <f t="shared" si="65"/>
        <v>1200</v>
      </c>
      <c r="CZ51" s="211">
        <f t="shared" si="65"/>
        <v>1200</v>
      </c>
      <c r="DA51" s="211">
        <f t="shared" si="65"/>
        <v>6203.5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19.954094836638077</v>
      </c>
      <c r="H52" s="211">
        <f t="shared" si="66"/>
        <v>19.954094836638077</v>
      </c>
      <c r="I52" s="211">
        <f t="shared" si="66"/>
        <v>19.954094836638077</v>
      </c>
      <c r="J52" s="211">
        <f t="shared" si="66"/>
        <v>19.954094836638077</v>
      </c>
      <c r="K52" s="211">
        <f t="shared" si="66"/>
        <v>19.954094836638077</v>
      </c>
      <c r="L52" s="211">
        <f t="shared" si="66"/>
        <v>19.954094836638077</v>
      </c>
      <c r="M52" s="211">
        <f t="shared" si="66"/>
        <v>19.954094836638077</v>
      </c>
      <c r="N52" s="211">
        <f t="shared" si="66"/>
        <v>19.954094836638077</v>
      </c>
      <c r="O52" s="211">
        <f t="shared" si="66"/>
        <v>19.954094836638077</v>
      </c>
      <c r="P52" s="211">
        <f t="shared" si="66"/>
        <v>19.954094836638077</v>
      </c>
      <c r="Q52" s="211">
        <f t="shared" si="66"/>
        <v>19.954094836638077</v>
      </c>
      <c r="R52" s="211">
        <f t="shared" si="66"/>
        <v>19.954094836638077</v>
      </c>
      <c r="S52" s="211">
        <f t="shared" si="66"/>
        <v>19.954094836638077</v>
      </c>
      <c r="T52" s="211">
        <f t="shared" si="66"/>
        <v>19.954094836638077</v>
      </c>
      <c r="U52" s="211">
        <f t="shared" si="66"/>
        <v>19.954094836638077</v>
      </c>
      <c r="V52" s="211">
        <f t="shared" si="66"/>
        <v>19.954094836638077</v>
      </c>
      <c r="W52" s="211">
        <f t="shared" si="66"/>
        <v>19.954094836638077</v>
      </c>
      <c r="X52" s="211">
        <f t="shared" si="66"/>
        <v>19.954094836638077</v>
      </c>
      <c r="Y52" s="211">
        <f t="shared" si="66"/>
        <v>19.954094836638077</v>
      </c>
      <c r="Z52" s="211">
        <f t="shared" si="66"/>
        <v>19.954094836638077</v>
      </c>
      <c r="AA52" s="211">
        <f t="shared" si="66"/>
        <v>19.954094836638077</v>
      </c>
      <c r="AB52" s="211">
        <f t="shared" si="66"/>
        <v>19.954094836638077</v>
      </c>
      <c r="AC52" s="211">
        <f t="shared" si="66"/>
        <v>19.954094836638077</v>
      </c>
      <c r="AD52" s="211">
        <f t="shared" si="66"/>
        <v>19.954094836638077</v>
      </c>
      <c r="AE52" s="211">
        <f t="shared" si="66"/>
        <v>19.954094836638077</v>
      </c>
      <c r="AF52" s="211">
        <f t="shared" si="66"/>
        <v>19.954094836638077</v>
      </c>
      <c r="AG52" s="211">
        <f t="shared" si="66"/>
        <v>19.954094836638077</v>
      </c>
      <c r="AH52" s="211">
        <f t="shared" si="66"/>
        <v>19.954094836638077</v>
      </c>
      <c r="AI52" s="211">
        <f t="shared" si="66"/>
        <v>19.954094836638077</v>
      </c>
      <c r="AJ52" s="211">
        <f t="shared" si="66"/>
        <v>19.954094836638077</v>
      </c>
      <c r="AK52" s="211">
        <f t="shared" si="66"/>
        <v>19.954094836638077</v>
      </c>
      <c r="AL52" s="211">
        <f t="shared" ref="AL52:BQ52" si="67">IF(AL$22&lt;=$E$24,IF(AL$22&lt;=$D$24,IF(AL$22&lt;=$C$24,IF(AL$22&lt;=$B$24,$B118,($C35-$B35)/($C$24-$B$24)),($D35-$C35)/($D$24-$C$24)),($E35-$D35)/($E$24-$D$24)),$F118)</f>
        <v>19.954094836638077</v>
      </c>
      <c r="AM52" s="211">
        <f t="shared" si="67"/>
        <v>19.954094836638077</v>
      </c>
      <c r="AN52" s="211">
        <f t="shared" si="67"/>
        <v>19.954094836638077</v>
      </c>
      <c r="AO52" s="211">
        <f t="shared" si="67"/>
        <v>19.954094836638077</v>
      </c>
      <c r="AP52" s="211">
        <f t="shared" si="67"/>
        <v>19.954094836638077</v>
      </c>
      <c r="AQ52" s="211">
        <f t="shared" si="67"/>
        <v>19.954094836638077</v>
      </c>
      <c r="AR52" s="211">
        <f t="shared" si="67"/>
        <v>19.954094836638077</v>
      </c>
      <c r="AS52" s="211">
        <f t="shared" si="67"/>
        <v>19.954094836638077</v>
      </c>
      <c r="AT52" s="211">
        <f t="shared" si="67"/>
        <v>19.954094836638077</v>
      </c>
      <c r="AU52" s="211">
        <f t="shared" si="67"/>
        <v>19.954094836638077</v>
      </c>
      <c r="AV52" s="211">
        <f t="shared" si="67"/>
        <v>19.954094836638077</v>
      </c>
      <c r="AW52" s="211">
        <f t="shared" si="67"/>
        <v>19.954094836638077</v>
      </c>
      <c r="AX52" s="211">
        <f t="shared" si="67"/>
        <v>19.954094836638077</v>
      </c>
      <c r="AY52" s="211">
        <f t="shared" si="67"/>
        <v>0</v>
      </c>
      <c r="AZ52" s="211">
        <f t="shared" si="67"/>
        <v>0</v>
      </c>
      <c r="BA52" s="211">
        <f t="shared" si="67"/>
        <v>0</v>
      </c>
      <c r="BB52" s="211">
        <f t="shared" si="67"/>
        <v>0</v>
      </c>
      <c r="BC52" s="211">
        <f t="shared" si="67"/>
        <v>0</v>
      </c>
      <c r="BD52" s="211">
        <f t="shared" si="67"/>
        <v>0</v>
      </c>
      <c r="BE52" s="211">
        <f t="shared" si="67"/>
        <v>0</v>
      </c>
      <c r="BF52" s="211">
        <f t="shared" si="67"/>
        <v>0</v>
      </c>
      <c r="BG52" s="211">
        <f t="shared" si="67"/>
        <v>0</v>
      </c>
      <c r="BH52" s="211">
        <f t="shared" si="67"/>
        <v>0</v>
      </c>
      <c r="BI52" s="211">
        <f t="shared" si="67"/>
        <v>0</v>
      </c>
      <c r="BJ52" s="211">
        <f t="shared" si="67"/>
        <v>0</v>
      </c>
      <c r="BK52" s="211">
        <f t="shared" si="67"/>
        <v>0</v>
      </c>
      <c r="BL52" s="211">
        <f t="shared" si="67"/>
        <v>0</v>
      </c>
      <c r="BM52" s="211">
        <f t="shared" si="67"/>
        <v>0</v>
      </c>
      <c r="BN52" s="211">
        <f t="shared" si="67"/>
        <v>0</v>
      </c>
      <c r="BO52" s="211">
        <f t="shared" si="67"/>
        <v>0</v>
      </c>
      <c r="BP52" s="211">
        <f t="shared" si="67"/>
        <v>0</v>
      </c>
      <c r="BQ52" s="211">
        <f t="shared" si="67"/>
        <v>0</v>
      </c>
      <c r="BR52" s="211">
        <f t="shared" ref="BR52:DA52" si="68">IF(BR$22&lt;=$E$24,IF(BR$22&lt;=$D$24,IF(BR$22&lt;=$C$24,IF(BR$22&lt;=$B$24,$B118,($C35-$B35)/($C$24-$B$24)),($D35-$C35)/($D$24-$C$24)),($E35-$D35)/($E$24-$D$24)),$F118)</f>
        <v>0</v>
      </c>
      <c r="BS52" s="211">
        <f t="shared" si="68"/>
        <v>0</v>
      </c>
      <c r="BT52" s="211">
        <f t="shared" si="68"/>
        <v>0</v>
      </c>
      <c r="BU52" s="211">
        <f t="shared" si="68"/>
        <v>0</v>
      </c>
      <c r="BV52" s="211">
        <f t="shared" si="68"/>
        <v>0</v>
      </c>
      <c r="BW52" s="211">
        <f t="shared" si="68"/>
        <v>0</v>
      </c>
      <c r="BX52" s="211">
        <f t="shared" si="68"/>
        <v>0</v>
      </c>
      <c r="BY52" s="211">
        <f t="shared" si="68"/>
        <v>0</v>
      </c>
      <c r="BZ52" s="211">
        <f t="shared" si="68"/>
        <v>0</v>
      </c>
      <c r="CA52" s="211">
        <f t="shared" si="68"/>
        <v>0</v>
      </c>
      <c r="CB52" s="211">
        <f t="shared" si="68"/>
        <v>0</v>
      </c>
      <c r="CC52" s="211">
        <f t="shared" si="68"/>
        <v>0</v>
      </c>
      <c r="CD52" s="211">
        <f t="shared" si="68"/>
        <v>0</v>
      </c>
      <c r="CE52" s="211">
        <f t="shared" si="68"/>
        <v>0</v>
      </c>
      <c r="CF52" s="211">
        <f t="shared" si="68"/>
        <v>0</v>
      </c>
      <c r="CG52" s="211">
        <f t="shared" si="68"/>
        <v>0</v>
      </c>
      <c r="CH52" s="211">
        <f t="shared" si="68"/>
        <v>0</v>
      </c>
      <c r="CI52" s="211">
        <f t="shared" si="68"/>
        <v>0</v>
      </c>
      <c r="CJ52" s="211">
        <f t="shared" si="68"/>
        <v>0</v>
      </c>
      <c r="CK52" s="211">
        <f t="shared" si="68"/>
        <v>0</v>
      </c>
      <c r="CL52" s="211">
        <f t="shared" si="68"/>
        <v>0</v>
      </c>
      <c r="CM52" s="211">
        <f t="shared" si="68"/>
        <v>0</v>
      </c>
      <c r="CN52" s="211">
        <f t="shared" si="68"/>
        <v>0</v>
      </c>
      <c r="CO52" s="211">
        <f t="shared" si="68"/>
        <v>0</v>
      </c>
      <c r="CP52" s="211">
        <f t="shared" si="68"/>
        <v>0</v>
      </c>
      <c r="CQ52" s="211">
        <f t="shared" si="68"/>
        <v>0</v>
      </c>
      <c r="CR52" s="211">
        <f t="shared" si="68"/>
        <v>0</v>
      </c>
      <c r="CS52" s="211">
        <f t="shared" si="68"/>
        <v>0</v>
      </c>
      <c r="CT52" s="211">
        <f t="shared" si="68"/>
        <v>0</v>
      </c>
      <c r="CU52" s="211">
        <f t="shared" si="68"/>
        <v>-146.33002880201258</v>
      </c>
      <c r="CV52" s="211">
        <f t="shared" si="68"/>
        <v>-146.33002880201258</v>
      </c>
      <c r="CW52" s="211">
        <f t="shared" si="68"/>
        <v>-146.33002880201258</v>
      </c>
      <c r="CX52" s="211">
        <f t="shared" si="68"/>
        <v>-146.33002880201258</v>
      </c>
      <c r="CY52" s="211">
        <f t="shared" si="68"/>
        <v>-146.33002880201258</v>
      </c>
      <c r="CZ52" s="211">
        <f t="shared" si="68"/>
        <v>-146.33002880201258</v>
      </c>
      <c r="DA52" s="211">
        <f t="shared" si="68"/>
        <v>14.730000000000004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459.54545454545456</v>
      </c>
      <c r="H53" s="211">
        <f t="shared" si="69"/>
        <v>459.54545454545456</v>
      </c>
      <c r="I53" s="211">
        <f t="shared" si="69"/>
        <v>459.54545454545456</v>
      </c>
      <c r="J53" s="211">
        <f t="shared" si="69"/>
        <v>459.54545454545456</v>
      </c>
      <c r="K53" s="211">
        <f t="shared" si="69"/>
        <v>459.54545454545456</v>
      </c>
      <c r="L53" s="211">
        <f t="shared" si="69"/>
        <v>459.54545454545456</v>
      </c>
      <c r="M53" s="211">
        <f t="shared" si="69"/>
        <v>459.54545454545456</v>
      </c>
      <c r="N53" s="211">
        <f t="shared" si="69"/>
        <v>459.54545454545456</v>
      </c>
      <c r="O53" s="211">
        <f t="shared" si="69"/>
        <v>459.54545454545456</v>
      </c>
      <c r="P53" s="211">
        <f t="shared" si="69"/>
        <v>459.54545454545456</v>
      </c>
      <c r="Q53" s="211">
        <f t="shared" si="69"/>
        <v>459.54545454545456</v>
      </c>
      <c r="R53" s="211">
        <f t="shared" si="69"/>
        <v>459.54545454545456</v>
      </c>
      <c r="S53" s="211">
        <f t="shared" si="69"/>
        <v>459.54545454545456</v>
      </c>
      <c r="T53" s="211">
        <f t="shared" si="69"/>
        <v>459.54545454545456</v>
      </c>
      <c r="U53" s="211">
        <f t="shared" si="69"/>
        <v>459.54545454545456</v>
      </c>
      <c r="V53" s="211">
        <f t="shared" si="69"/>
        <v>459.54545454545456</v>
      </c>
      <c r="W53" s="211">
        <f t="shared" si="69"/>
        <v>459.54545454545456</v>
      </c>
      <c r="X53" s="211">
        <f t="shared" si="69"/>
        <v>459.54545454545456</v>
      </c>
      <c r="Y53" s="211">
        <f t="shared" si="69"/>
        <v>459.54545454545456</v>
      </c>
      <c r="Z53" s="211">
        <f t="shared" si="69"/>
        <v>459.54545454545456</v>
      </c>
      <c r="AA53" s="211">
        <f t="shared" si="69"/>
        <v>459.54545454545456</v>
      </c>
      <c r="AB53" s="211">
        <f t="shared" si="69"/>
        <v>459.54545454545456</v>
      </c>
      <c r="AC53" s="211">
        <f t="shared" si="69"/>
        <v>459.54545454545456</v>
      </c>
      <c r="AD53" s="211">
        <f t="shared" si="69"/>
        <v>459.54545454545456</v>
      </c>
      <c r="AE53" s="211">
        <f t="shared" si="69"/>
        <v>459.54545454545456</v>
      </c>
      <c r="AF53" s="211">
        <f t="shared" si="69"/>
        <v>459.54545454545456</v>
      </c>
      <c r="AG53" s="211">
        <f t="shared" si="69"/>
        <v>459.54545454545456</v>
      </c>
      <c r="AH53" s="211">
        <f t="shared" si="69"/>
        <v>459.54545454545456</v>
      </c>
      <c r="AI53" s="211">
        <f t="shared" si="69"/>
        <v>459.54545454545456</v>
      </c>
      <c r="AJ53" s="211">
        <f t="shared" si="69"/>
        <v>459.54545454545456</v>
      </c>
      <c r="AK53" s="211">
        <f t="shared" si="69"/>
        <v>459.54545454545456</v>
      </c>
      <c r="AL53" s="211">
        <f t="shared" ref="AL53:BQ53" si="70">IF(AL$22&lt;=$E$24,IF(AL$22&lt;=$D$24,IF(AL$22&lt;=$C$24,IF(AL$22&lt;=$B$24,$B119,($C36-$B36)/($C$24-$B$24)),($D36-$C36)/($D$24-$C$24)),($E36-$D36)/($E$24-$D$24)),$F119)</f>
        <v>459.54545454545456</v>
      </c>
      <c r="AM53" s="211">
        <f t="shared" si="70"/>
        <v>459.54545454545456</v>
      </c>
      <c r="AN53" s="211">
        <f t="shared" si="70"/>
        <v>459.54545454545456</v>
      </c>
      <c r="AO53" s="211">
        <f t="shared" si="70"/>
        <v>459.54545454545456</v>
      </c>
      <c r="AP53" s="211">
        <f t="shared" si="70"/>
        <v>459.54545454545456</v>
      </c>
      <c r="AQ53" s="211">
        <f t="shared" si="70"/>
        <v>459.54545454545456</v>
      </c>
      <c r="AR53" s="211">
        <f t="shared" si="70"/>
        <v>459.54545454545456</v>
      </c>
      <c r="AS53" s="211">
        <f t="shared" si="70"/>
        <v>459.54545454545456</v>
      </c>
      <c r="AT53" s="211">
        <f t="shared" si="70"/>
        <v>459.54545454545456</v>
      </c>
      <c r="AU53" s="211">
        <f t="shared" si="70"/>
        <v>459.54545454545456</v>
      </c>
      <c r="AV53" s="211">
        <f t="shared" si="70"/>
        <v>459.54545454545456</v>
      </c>
      <c r="AW53" s="211">
        <f t="shared" si="70"/>
        <v>459.54545454545456</v>
      </c>
      <c r="AX53" s="211">
        <f t="shared" si="70"/>
        <v>459.54545454545456</v>
      </c>
      <c r="AY53" s="211">
        <f t="shared" si="70"/>
        <v>0</v>
      </c>
      <c r="AZ53" s="211">
        <f t="shared" si="70"/>
        <v>0</v>
      </c>
      <c r="BA53" s="211">
        <f t="shared" si="70"/>
        <v>0</v>
      </c>
      <c r="BB53" s="211">
        <f t="shared" si="70"/>
        <v>0</v>
      </c>
      <c r="BC53" s="211">
        <f t="shared" si="70"/>
        <v>0</v>
      </c>
      <c r="BD53" s="211">
        <f t="shared" si="70"/>
        <v>0</v>
      </c>
      <c r="BE53" s="211">
        <f t="shared" si="70"/>
        <v>0</v>
      </c>
      <c r="BF53" s="211">
        <f t="shared" si="70"/>
        <v>0</v>
      </c>
      <c r="BG53" s="211">
        <f t="shared" si="70"/>
        <v>0</v>
      </c>
      <c r="BH53" s="211">
        <f t="shared" si="70"/>
        <v>0</v>
      </c>
      <c r="BI53" s="211">
        <f t="shared" si="70"/>
        <v>0</v>
      </c>
      <c r="BJ53" s="211">
        <f t="shared" si="70"/>
        <v>0</v>
      </c>
      <c r="BK53" s="211">
        <f t="shared" si="70"/>
        <v>0</v>
      </c>
      <c r="BL53" s="211">
        <f t="shared" si="70"/>
        <v>0</v>
      </c>
      <c r="BM53" s="211">
        <f t="shared" si="70"/>
        <v>0</v>
      </c>
      <c r="BN53" s="211">
        <f t="shared" si="70"/>
        <v>0</v>
      </c>
      <c r="BO53" s="211">
        <f t="shared" si="70"/>
        <v>0</v>
      </c>
      <c r="BP53" s="211">
        <f t="shared" si="70"/>
        <v>0</v>
      </c>
      <c r="BQ53" s="211">
        <f t="shared" si="70"/>
        <v>0</v>
      </c>
      <c r="BR53" s="211">
        <f t="shared" ref="BR53:DA53" si="71">IF(BR$22&lt;=$E$24,IF(BR$22&lt;=$D$24,IF(BR$22&lt;=$C$24,IF(BR$22&lt;=$B$24,$B119,($C36-$B36)/($C$24-$B$24)),($D36-$C36)/($D$24-$C$24)),($E36-$D36)/($E$24-$D$24)),$F119)</f>
        <v>0</v>
      </c>
      <c r="BS53" s="211">
        <f t="shared" si="71"/>
        <v>0</v>
      </c>
      <c r="BT53" s="211">
        <f t="shared" si="71"/>
        <v>0</v>
      </c>
      <c r="BU53" s="211">
        <f t="shared" si="71"/>
        <v>0</v>
      </c>
      <c r="BV53" s="211">
        <f t="shared" si="71"/>
        <v>0</v>
      </c>
      <c r="BW53" s="211">
        <f t="shared" si="71"/>
        <v>0</v>
      </c>
      <c r="BX53" s="211">
        <f t="shared" si="71"/>
        <v>0</v>
      </c>
      <c r="BY53" s="211">
        <f t="shared" si="71"/>
        <v>0</v>
      </c>
      <c r="BZ53" s="211">
        <f t="shared" si="71"/>
        <v>0</v>
      </c>
      <c r="CA53" s="211">
        <f t="shared" si="71"/>
        <v>0</v>
      </c>
      <c r="CB53" s="211">
        <f t="shared" si="71"/>
        <v>0</v>
      </c>
      <c r="CC53" s="211">
        <f t="shared" si="71"/>
        <v>0</v>
      </c>
      <c r="CD53" s="211">
        <f t="shared" si="71"/>
        <v>0</v>
      </c>
      <c r="CE53" s="211">
        <f t="shared" si="71"/>
        <v>0</v>
      </c>
      <c r="CF53" s="211">
        <f t="shared" si="71"/>
        <v>0</v>
      </c>
      <c r="CG53" s="211">
        <f t="shared" si="71"/>
        <v>0</v>
      </c>
      <c r="CH53" s="211">
        <f t="shared" si="71"/>
        <v>0</v>
      </c>
      <c r="CI53" s="211">
        <f t="shared" si="71"/>
        <v>0</v>
      </c>
      <c r="CJ53" s="211">
        <f t="shared" si="71"/>
        <v>0</v>
      </c>
      <c r="CK53" s="211">
        <f t="shared" si="71"/>
        <v>0</v>
      </c>
      <c r="CL53" s="211">
        <f t="shared" si="71"/>
        <v>0</v>
      </c>
      <c r="CM53" s="211">
        <f t="shared" si="71"/>
        <v>0</v>
      </c>
      <c r="CN53" s="211">
        <f t="shared" si="71"/>
        <v>0</v>
      </c>
      <c r="CO53" s="211">
        <f t="shared" si="71"/>
        <v>0</v>
      </c>
      <c r="CP53" s="211">
        <f t="shared" si="71"/>
        <v>0</v>
      </c>
      <c r="CQ53" s="211">
        <f t="shared" si="71"/>
        <v>0</v>
      </c>
      <c r="CR53" s="211">
        <f t="shared" si="71"/>
        <v>0</v>
      </c>
      <c r="CS53" s="211">
        <f t="shared" si="71"/>
        <v>0</v>
      </c>
      <c r="CT53" s="211">
        <f t="shared" si="71"/>
        <v>0</v>
      </c>
      <c r="CU53" s="211">
        <f t="shared" si="71"/>
        <v>-2100</v>
      </c>
      <c r="CV53" s="211">
        <f t="shared" si="71"/>
        <v>-2100</v>
      </c>
      <c r="CW53" s="211">
        <f t="shared" si="71"/>
        <v>-2100</v>
      </c>
      <c r="CX53" s="211">
        <f t="shared" si="71"/>
        <v>-2100</v>
      </c>
      <c r="CY53" s="211">
        <f t="shared" si="71"/>
        <v>-2100</v>
      </c>
      <c r="CZ53" s="211">
        <f t="shared" si="71"/>
        <v>-2100</v>
      </c>
      <c r="DA53" s="211">
        <f t="shared" si="71"/>
        <v>-1127.83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0</v>
      </c>
      <c r="AF54" s="211">
        <f t="shared" si="72"/>
        <v>0</v>
      </c>
      <c r="AG54" s="211">
        <f t="shared" si="72"/>
        <v>0</v>
      </c>
      <c r="AH54" s="211">
        <f t="shared" si="72"/>
        <v>0</v>
      </c>
      <c r="AI54" s="211">
        <f t="shared" si="72"/>
        <v>0</v>
      </c>
      <c r="AJ54" s="211">
        <f t="shared" si="72"/>
        <v>0</v>
      </c>
      <c r="AK54" s="211">
        <f t="shared" si="72"/>
        <v>0</v>
      </c>
      <c r="AL54" s="211">
        <f t="shared" ref="AL54:BQ54" si="73">IF(AL$22&lt;=$E$24,IF(AL$22&lt;=$D$24,IF(AL$22&lt;=$C$24,IF(AL$22&lt;=$B$24,$B120,($C37-$B37)/($C$24-$B$24)),($D37-$C37)/($D$24-$C$24)),($E37-$D37)/($E$24-$D$24)),$F120)</f>
        <v>0</v>
      </c>
      <c r="AM54" s="211">
        <f t="shared" si="73"/>
        <v>0</v>
      </c>
      <c r="AN54" s="211">
        <f t="shared" si="73"/>
        <v>0</v>
      </c>
      <c r="AO54" s="211">
        <f t="shared" si="73"/>
        <v>0</v>
      </c>
      <c r="AP54" s="211">
        <f t="shared" si="73"/>
        <v>0</v>
      </c>
      <c r="AQ54" s="211">
        <f t="shared" si="73"/>
        <v>0</v>
      </c>
      <c r="AR54" s="211">
        <f t="shared" si="73"/>
        <v>0</v>
      </c>
      <c r="AS54" s="211">
        <f t="shared" si="73"/>
        <v>0</v>
      </c>
      <c r="AT54" s="211">
        <f t="shared" si="73"/>
        <v>0</v>
      </c>
      <c r="AU54" s="211">
        <f t="shared" si="73"/>
        <v>0</v>
      </c>
      <c r="AV54" s="211">
        <f t="shared" si="73"/>
        <v>0</v>
      </c>
      <c r="AW54" s="211">
        <f t="shared" si="73"/>
        <v>0</v>
      </c>
      <c r="AX54" s="211">
        <f t="shared" si="73"/>
        <v>0</v>
      </c>
      <c r="AY54" s="211">
        <f t="shared" si="73"/>
        <v>0</v>
      </c>
      <c r="AZ54" s="211">
        <f t="shared" si="73"/>
        <v>0</v>
      </c>
      <c r="BA54" s="211">
        <f t="shared" si="73"/>
        <v>0</v>
      </c>
      <c r="BB54" s="211">
        <f t="shared" si="73"/>
        <v>0</v>
      </c>
      <c r="BC54" s="211">
        <f t="shared" si="73"/>
        <v>0</v>
      </c>
      <c r="BD54" s="211">
        <f t="shared" si="73"/>
        <v>0</v>
      </c>
      <c r="BE54" s="211">
        <f t="shared" si="73"/>
        <v>0</v>
      </c>
      <c r="BF54" s="211">
        <f t="shared" si="73"/>
        <v>0</v>
      </c>
      <c r="BG54" s="211">
        <f t="shared" si="73"/>
        <v>0</v>
      </c>
      <c r="BH54" s="211">
        <f t="shared" si="73"/>
        <v>0</v>
      </c>
      <c r="BI54" s="211">
        <f t="shared" si="73"/>
        <v>0</v>
      </c>
      <c r="BJ54" s="211">
        <f t="shared" si="73"/>
        <v>0</v>
      </c>
      <c r="BK54" s="211">
        <f t="shared" si="73"/>
        <v>0</v>
      </c>
      <c r="BL54" s="211">
        <f t="shared" si="73"/>
        <v>0</v>
      </c>
      <c r="BM54" s="211">
        <f t="shared" si="73"/>
        <v>0</v>
      </c>
      <c r="BN54" s="211">
        <f t="shared" si="73"/>
        <v>0</v>
      </c>
      <c r="BO54" s="211">
        <f t="shared" si="73"/>
        <v>0</v>
      </c>
      <c r="BP54" s="211">
        <f t="shared" si="73"/>
        <v>0</v>
      </c>
      <c r="BQ54" s="211">
        <f t="shared" si="73"/>
        <v>0</v>
      </c>
      <c r="BR54" s="211">
        <f t="shared" ref="BR54:DA54" si="74">IF(BR$22&lt;=$E$24,IF(BR$22&lt;=$D$24,IF(BR$22&lt;=$C$24,IF(BR$22&lt;=$B$24,$B120,($C37-$B37)/($C$24-$B$24)),($D37-$C37)/($D$24-$C$24)),($E37-$D37)/($E$24-$D$24)),$F120)</f>
        <v>0</v>
      </c>
      <c r="BS54" s="211">
        <f t="shared" si="74"/>
        <v>0</v>
      </c>
      <c r="BT54" s="211">
        <f t="shared" si="74"/>
        <v>0</v>
      </c>
      <c r="BU54" s="211">
        <f t="shared" si="74"/>
        <v>0</v>
      </c>
      <c r="BV54" s="211">
        <f t="shared" si="74"/>
        <v>0</v>
      </c>
      <c r="BW54" s="211">
        <f t="shared" si="74"/>
        <v>0</v>
      </c>
      <c r="BX54" s="211">
        <f t="shared" si="74"/>
        <v>0</v>
      </c>
      <c r="BY54" s="211">
        <f t="shared" si="74"/>
        <v>0</v>
      </c>
      <c r="BZ54" s="211">
        <f t="shared" si="74"/>
        <v>0</v>
      </c>
      <c r="CA54" s="211">
        <f t="shared" si="74"/>
        <v>0</v>
      </c>
      <c r="CB54" s="211">
        <f t="shared" si="74"/>
        <v>0</v>
      </c>
      <c r="CC54" s="211">
        <f t="shared" si="74"/>
        <v>0</v>
      </c>
      <c r="CD54" s="211">
        <f t="shared" si="74"/>
        <v>0</v>
      </c>
      <c r="CE54" s="211">
        <f t="shared" si="74"/>
        <v>0</v>
      </c>
      <c r="CF54" s="211">
        <f t="shared" si="74"/>
        <v>0</v>
      </c>
      <c r="CG54" s="211">
        <f t="shared" si="74"/>
        <v>0</v>
      </c>
      <c r="CH54" s="211">
        <f t="shared" si="74"/>
        <v>0</v>
      </c>
      <c r="CI54" s="211">
        <f t="shared" si="74"/>
        <v>0</v>
      </c>
      <c r="CJ54" s="211">
        <f t="shared" si="74"/>
        <v>0</v>
      </c>
      <c r="CK54" s="211">
        <f t="shared" si="74"/>
        <v>0</v>
      </c>
      <c r="CL54" s="211">
        <f t="shared" si="74"/>
        <v>0</v>
      </c>
      <c r="CM54" s="211">
        <f t="shared" si="74"/>
        <v>0</v>
      </c>
      <c r="CN54" s="211">
        <f t="shared" si="74"/>
        <v>0</v>
      </c>
      <c r="CO54" s="211">
        <f t="shared" si="74"/>
        <v>0</v>
      </c>
      <c r="CP54" s="211">
        <f t="shared" si="74"/>
        <v>0</v>
      </c>
      <c r="CQ54" s="211">
        <f t="shared" si="74"/>
        <v>0</v>
      </c>
      <c r="CR54" s="211">
        <f t="shared" si="74"/>
        <v>0</v>
      </c>
      <c r="CS54" s="211">
        <f t="shared" si="74"/>
        <v>0</v>
      </c>
      <c r="CT54" s="211">
        <f t="shared" si="74"/>
        <v>0</v>
      </c>
      <c r="CU54" s="211">
        <f t="shared" si="74"/>
        <v>0</v>
      </c>
      <c r="CV54" s="211">
        <f t="shared" si="74"/>
        <v>0</v>
      </c>
      <c r="CW54" s="211">
        <f t="shared" si="74"/>
        <v>0</v>
      </c>
      <c r="CX54" s="211">
        <f t="shared" si="74"/>
        <v>0</v>
      </c>
      <c r="CY54" s="211">
        <f t="shared" si="74"/>
        <v>0</v>
      </c>
      <c r="CZ54" s="211">
        <f t="shared" si="74"/>
        <v>0</v>
      </c>
      <c r="DA54" s="211">
        <f t="shared" si="74"/>
        <v>296.33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5">
        <f t="shared" si="75"/>
        <v>18.374217524767637</v>
      </c>
      <c r="H59" s="205">
        <f t="shared" si="75"/>
        <v>36.748435049535274</v>
      </c>
      <c r="I59" s="205">
        <f t="shared" si="75"/>
        <v>55.122652574302911</v>
      </c>
      <c r="J59" s="205">
        <f t="shared" si="75"/>
        <v>73.496870099070549</v>
      </c>
      <c r="K59" s="205">
        <f t="shared" si="75"/>
        <v>91.871087623838179</v>
      </c>
      <c r="L59" s="205">
        <f t="shared" si="75"/>
        <v>110.24530514860582</v>
      </c>
      <c r="M59" s="205">
        <f t="shared" si="75"/>
        <v>128.61952267337347</v>
      </c>
      <c r="N59" s="205">
        <f t="shared" si="75"/>
        <v>146.9937401981411</v>
      </c>
      <c r="O59" s="205">
        <f t="shared" si="75"/>
        <v>165.36795772290873</v>
      </c>
      <c r="P59" s="205">
        <f t="shared" si="75"/>
        <v>183.74217524767636</v>
      </c>
      <c r="Q59" s="205">
        <f t="shared" si="75"/>
        <v>202.11639277244402</v>
      </c>
      <c r="R59" s="205">
        <f t="shared" si="75"/>
        <v>220.49061029721165</v>
      </c>
      <c r="S59" s="205">
        <f t="shared" si="75"/>
        <v>238.86482782197928</v>
      </c>
      <c r="T59" s="205">
        <f t="shared" si="75"/>
        <v>257.23904534674693</v>
      </c>
      <c r="U59" s="205">
        <f t="shared" si="75"/>
        <v>275.61326287151456</v>
      </c>
      <c r="V59" s="205">
        <f t="shared" si="75"/>
        <v>293.98748039628219</v>
      </c>
      <c r="W59" s="205">
        <f t="shared" si="75"/>
        <v>312.36169792104982</v>
      </c>
      <c r="X59" s="205">
        <f t="shared" si="75"/>
        <v>330.73591544581745</v>
      </c>
      <c r="Y59" s="205">
        <f t="shared" si="75"/>
        <v>349.11013297058508</v>
      </c>
      <c r="Z59" s="205">
        <f t="shared" si="75"/>
        <v>367.48435049535271</v>
      </c>
      <c r="AA59" s="205">
        <f t="shared" si="75"/>
        <v>385.8585680201204</v>
      </c>
      <c r="AB59" s="205">
        <f t="shared" si="75"/>
        <v>404.23278554488803</v>
      </c>
      <c r="AC59" s="205">
        <f t="shared" si="75"/>
        <v>422.60700306965566</v>
      </c>
      <c r="AD59" s="205">
        <f t="shared" si="75"/>
        <v>440.98122059442329</v>
      </c>
      <c r="AE59" s="205">
        <f t="shared" si="75"/>
        <v>459.35543811919092</v>
      </c>
      <c r="AF59" s="205">
        <f t="shared" si="75"/>
        <v>477.72965564395855</v>
      </c>
      <c r="AG59" s="205">
        <f t="shared" si="75"/>
        <v>496.10387316872618</v>
      </c>
      <c r="AH59" s="205">
        <f t="shared" si="75"/>
        <v>514.47809069349387</v>
      </c>
      <c r="AI59" s="205">
        <f t="shared" si="75"/>
        <v>532.85230821826144</v>
      </c>
      <c r="AJ59" s="205">
        <f t="shared" si="75"/>
        <v>551.22652574302913</v>
      </c>
      <c r="AK59" s="205">
        <f t="shared" si="75"/>
        <v>569.6007432677967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587.97496079256439</v>
      </c>
      <c r="AM59" s="205">
        <f t="shared" si="76"/>
        <v>606.34917831733208</v>
      </c>
      <c r="AN59" s="205">
        <f t="shared" si="76"/>
        <v>624.72339584209965</v>
      </c>
      <c r="AO59" s="205">
        <f t="shared" si="76"/>
        <v>643.09761336686734</v>
      </c>
      <c r="AP59" s="205">
        <f t="shared" si="76"/>
        <v>661.47183089163491</v>
      </c>
      <c r="AQ59" s="205">
        <f t="shared" si="76"/>
        <v>679.8460484164026</v>
      </c>
      <c r="AR59" s="205">
        <f t="shared" si="76"/>
        <v>698.22026594117017</v>
      </c>
      <c r="AS59" s="205">
        <f t="shared" si="76"/>
        <v>716.59448346593786</v>
      </c>
      <c r="AT59" s="205">
        <f t="shared" si="76"/>
        <v>734.96870099070543</v>
      </c>
      <c r="AU59" s="205">
        <f t="shared" si="76"/>
        <v>753.34291851547312</v>
      </c>
      <c r="AV59" s="205">
        <f t="shared" si="76"/>
        <v>771.7171360402408</v>
      </c>
      <c r="AW59" s="205">
        <f t="shared" si="76"/>
        <v>790.09135356500838</v>
      </c>
      <c r="AX59" s="205">
        <f t="shared" si="76"/>
        <v>808.46557108977606</v>
      </c>
      <c r="AY59" s="205">
        <f t="shared" si="76"/>
        <v>821.69112560201165</v>
      </c>
      <c r="AZ59" s="205">
        <f t="shared" si="76"/>
        <v>834.91668011424713</v>
      </c>
      <c r="BA59" s="205">
        <f t="shared" si="76"/>
        <v>848.14223462648272</v>
      </c>
      <c r="BB59" s="205">
        <f t="shared" si="76"/>
        <v>861.36778913871819</v>
      </c>
      <c r="BC59" s="205">
        <f t="shared" si="76"/>
        <v>874.59334365095378</v>
      </c>
      <c r="BD59" s="205">
        <f t="shared" si="76"/>
        <v>887.81889816318926</v>
      </c>
      <c r="BE59" s="205">
        <f t="shared" si="76"/>
        <v>901.04445267542485</v>
      </c>
      <c r="BF59" s="205">
        <f t="shared" si="76"/>
        <v>914.27000718766044</v>
      </c>
      <c r="BG59" s="205">
        <f t="shared" si="76"/>
        <v>927.49556169989592</v>
      </c>
      <c r="BH59" s="205">
        <f t="shared" si="76"/>
        <v>940.72111621213151</v>
      </c>
      <c r="BI59" s="205">
        <f t="shared" si="76"/>
        <v>953.94667072436698</v>
      </c>
      <c r="BJ59" s="205">
        <f t="shared" si="76"/>
        <v>967.17222523660257</v>
      </c>
      <c r="BK59" s="205">
        <f t="shared" si="76"/>
        <v>980.39777974883805</v>
      </c>
      <c r="BL59" s="205">
        <f t="shared" si="76"/>
        <v>993.62333426107364</v>
      </c>
      <c r="BM59" s="205">
        <f t="shared" si="76"/>
        <v>1006.8488887733092</v>
      </c>
      <c r="BN59" s="205">
        <f t="shared" si="76"/>
        <v>1020.0744432855447</v>
      </c>
      <c r="BO59" s="205">
        <f t="shared" si="76"/>
        <v>1033.2999977977802</v>
      </c>
      <c r="BP59" s="205">
        <f t="shared" si="76"/>
        <v>1046.5255523100159</v>
      </c>
      <c r="BQ59" s="205">
        <f t="shared" si="76"/>
        <v>1059.7511068222514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1072.9766613344868</v>
      </c>
      <c r="BS59" s="205">
        <f t="shared" si="77"/>
        <v>1086.2022158467225</v>
      </c>
      <c r="BT59" s="205">
        <f t="shared" si="77"/>
        <v>1099.427770358958</v>
      </c>
      <c r="BU59" s="205">
        <f t="shared" si="77"/>
        <v>1112.6533248711935</v>
      </c>
      <c r="BV59" s="205">
        <f t="shared" si="77"/>
        <v>1125.8788793834292</v>
      </c>
      <c r="BW59" s="205">
        <f t="shared" si="77"/>
        <v>1139.1044338956647</v>
      </c>
      <c r="BX59" s="205">
        <f t="shared" si="77"/>
        <v>1152.3299884079001</v>
      </c>
      <c r="BY59" s="205">
        <f t="shared" si="77"/>
        <v>1165.5555429201356</v>
      </c>
      <c r="BZ59" s="205">
        <f t="shared" si="77"/>
        <v>1178.7810974323711</v>
      </c>
      <c r="CA59" s="205">
        <f t="shared" si="77"/>
        <v>1192.0066519446068</v>
      </c>
      <c r="CB59" s="205">
        <f t="shared" si="77"/>
        <v>1205.2322064568423</v>
      </c>
      <c r="CC59" s="205">
        <f t="shared" si="77"/>
        <v>1218.4577609690778</v>
      </c>
      <c r="CD59" s="205">
        <f t="shared" si="77"/>
        <v>1231.6833154813135</v>
      </c>
      <c r="CE59" s="205">
        <f t="shared" si="77"/>
        <v>1244.9088699935489</v>
      </c>
      <c r="CF59" s="205">
        <f t="shared" si="77"/>
        <v>1258.1344245057844</v>
      </c>
      <c r="CG59" s="205">
        <f t="shared" si="77"/>
        <v>1271.3599790180201</v>
      </c>
      <c r="CH59" s="205">
        <f t="shared" si="77"/>
        <v>1284.5855335302556</v>
      </c>
      <c r="CI59" s="205">
        <f t="shared" si="77"/>
        <v>1297.8110880424911</v>
      </c>
      <c r="CJ59" s="205">
        <f t="shared" si="77"/>
        <v>1311.0366425547268</v>
      </c>
      <c r="CK59" s="205">
        <f t="shared" si="77"/>
        <v>1324.2621970669622</v>
      </c>
      <c r="CL59" s="205">
        <f t="shared" si="77"/>
        <v>1337.4877515791977</v>
      </c>
      <c r="CM59" s="205">
        <f t="shared" si="77"/>
        <v>1350.7133060914334</v>
      </c>
      <c r="CN59" s="205">
        <f t="shared" si="77"/>
        <v>1363.9388606036687</v>
      </c>
      <c r="CO59" s="205">
        <f t="shared" si="77"/>
        <v>1377.1644151159044</v>
      </c>
      <c r="CP59" s="205">
        <f t="shared" si="77"/>
        <v>1390.3899696281399</v>
      </c>
      <c r="CQ59" s="205">
        <f t="shared" si="77"/>
        <v>1403.6155241403753</v>
      </c>
      <c r="CR59" s="205">
        <f t="shared" si="77"/>
        <v>1416.841078652611</v>
      </c>
      <c r="CS59" s="205">
        <f t="shared" si="77"/>
        <v>1430.0666331648465</v>
      </c>
      <c r="CT59" s="205">
        <f t="shared" si="77"/>
        <v>1443.292187677082</v>
      </c>
      <c r="CU59" s="205">
        <f t="shared" si="77"/>
        <v>1550.5839407628748</v>
      </c>
      <c r="CV59" s="205">
        <f t="shared" si="77"/>
        <v>1751.9418924222246</v>
      </c>
      <c r="CW59" s="205">
        <f t="shared" si="77"/>
        <v>1953.2998440815745</v>
      </c>
      <c r="CX59" s="205">
        <f t="shared" si="77"/>
        <v>2154.6577957409245</v>
      </c>
      <c r="CY59" s="205">
        <f t="shared" si="77"/>
        <v>2356.0157474002744</v>
      </c>
      <c r="CZ59" s="205">
        <f t="shared" si="77"/>
        <v>2557.373699059624</v>
      </c>
      <c r="DA59" s="205">
        <f t="shared" si="77"/>
        <v>2711.2326748892988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5">
        <f t="shared" si="78"/>
        <v>0</v>
      </c>
      <c r="H60" s="205">
        <f t="shared" si="78"/>
        <v>0</v>
      </c>
      <c r="I60" s="205">
        <f t="shared" si="78"/>
        <v>0</v>
      </c>
      <c r="J60" s="205">
        <f t="shared" si="78"/>
        <v>0</v>
      </c>
      <c r="K60" s="205">
        <f t="shared" si="78"/>
        <v>0</v>
      </c>
      <c r="L60" s="205">
        <f t="shared" si="78"/>
        <v>0</v>
      </c>
      <c r="M60" s="205">
        <f t="shared" si="78"/>
        <v>0</v>
      </c>
      <c r="N60" s="205">
        <f t="shared" si="78"/>
        <v>0</v>
      </c>
      <c r="O60" s="205">
        <f t="shared" si="78"/>
        <v>0</v>
      </c>
      <c r="P60" s="205">
        <f t="shared" si="78"/>
        <v>0</v>
      </c>
      <c r="Q60" s="205">
        <f t="shared" si="78"/>
        <v>0</v>
      </c>
      <c r="R60" s="205">
        <f t="shared" si="78"/>
        <v>0</v>
      </c>
      <c r="S60" s="205">
        <f t="shared" si="78"/>
        <v>0</v>
      </c>
      <c r="T60" s="205">
        <f t="shared" si="78"/>
        <v>0</v>
      </c>
      <c r="U60" s="205">
        <f t="shared" si="78"/>
        <v>0</v>
      </c>
      <c r="V60" s="205">
        <f t="shared" si="78"/>
        <v>0</v>
      </c>
      <c r="W60" s="205">
        <f t="shared" si="78"/>
        <v>0</v>
      </c>
      <c r="X60" s="205">
        <f t="shared" si="78"/>
        <v>0</v>
      </c>
      <c r="Y60" s="205">
        <f t="shared" si="78"/>
        <v>0</v>
      </c>
      <c r="Z60" s="205">
        <f t="shared" si="78"/>
        <v>0</v>
      </c>
      <c r="AA60" s="205">
        <f t="shared" si="78"/>
        <v>0</v>
      </c>
      <c r="AB60" s="205">
        <f t="shared" si="78"/>
        <v>0</v>
      </c>
      <c r="AC60" s="205">
        <f t="shared" si="78"/>
        <v>0</v>
      </c>
      <c r="AD60" s="205">
        <f t="shared" si="78"/>
        <v>0</v>
      </c>
      <c r="AE60" s="205">
        <f t="shared" si="78"/>
        <v>0</v>
      </c>
      <c r="AF60" s="205">
        <f t="shared" si="78"/>
        <v>0</v>
      </c>
      <c r="AG60" s="205">
        <f t="shared" si="78"/>
        <v>0</v>
      </c>
      <c r="AH60" s="205">
        <f t="shared" si="78"/>
        <v>0</v>
      </c>
      <c r="AI60" s="205">
        <f t="shared" si="78"/>
        <v>0</v>
      </c>
      <c r="AJ60" s="205">
        <f t="shared" si="78"/>
        <v>0</v>
      </c>
      <c r="AK60" s="205">
        <f t="shared" si="78"/>
        <v>0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5">
        <f t="shared" si="79"/>
        <v>0</v>
      </c>
      <c r="AN60" s="205">
        <f t="shared" si="79"/>
        <v>0</v>
      </c>
      <c r="AO60" s="205">
        <f t="shared" si="79"/>
        <v>0</v>
      </c>
      <c r="AP60" s="205">
        <f t="shared" si="79"/>
        <v>0</v>
      </c>
      <c r="AQ60" s="205">
        <f t="shared" si="79"/>
        <v>0</v>
      </c>
      <c r="AR60" s="205">
        <f t="shared" si="79"/>
        <v>0</v>
      </c>
      <c r="AS60" s="205">
        <f t="shared" si="79"/>
        <v>0</v>
      </c>
      <c r="AT60" s="205">
        <f t="shared" si="79"/>
        <v>0</v>
      </c>
      <c r="AU60" s="205">
        <f t="shared" si="79"/>
        <v>0</v>
      </c>
      <c r="AV60" s="205">
        <f t="shared" si="79"/>
        <v>0</v>
      </c>
      <c r="AW60" s="205">
        <f t="shared" si="79"/>
        <v>0</v>
      </c>
      <c r="AX60" s="205">
        <f t="shared" si="79"/>
        <v>0</v>
      </c>
      <c r="AY60" s="205">
        <f t="shared" si="79"/>
        <v>11.793814432989691</v>
      </c>
      <c r="AZ60" s="205">
        <f t="shared" si="79"/>
        <v>23.587628865979383</v>
      </c>
      <c r="BA60" s="205">
        <f t="shared" si="79"/>
        <v>35.381443298969074</v>
      </c>
      <c r="BB60" s="205">
        <f t="shared" si="79"/>
        <v>47.175257731958766</v>
      </c>
      <c r="BC60" s="205">
        <f t="shared" si="79"/>
        <v>58.969072164948457</v>
      </c>
      <c r="BD60" s="205">
        <f t="shared" si="79"/>
        <v>70.762886597938149</v>
      </c>
      <c r="BE60" s="205">
        <f t="shared" si="79"/>
        <v>82.55670103092784</v>
      </c>
      <c r="BF60" s="205">
        <f t="shared" si="79"/>
        <v>94.350515463917532</v>
      </c>
      <c r="BG60" s="205">
        <f t="shared" si="79"/>
        <v>106.14432989690722</v>
      </c>
      <c r="BH60" s="205">
        <f t="shared" si="79"/>
        <v>117.93814432989691</v>
      </c>
      <c r="BI60" s="205">
        <f t="shared" si="79"/>
        <v>129.73195876288662</v>
      </c>
      <c r="BJ60" s="205">
        <f t="shared" si="79"/>
        <v>141.5257731958763</v>
      </c>
      <c r="BK60" s="205">
        <f t="shared" si="79"/>
        <v>153.31958762886597</v>
      </c>
      <c r="BL60" s="205">
        <f t="shared" si="79"/>
        <v>165.11340206185568</v>
      </c>
      <c r="BM60" s="205">
        <f t="shared" si="79"/>
        <v>176.90721649484539</v>
      </c>
      <c r="BN60" s="205">
        <f t="shared" si="79"/>
        <v>188.70103092783506</v>
      </c>
      <c r="BO60" s="205">
        <f t="shared" si="79"/>
        <v>200.49484536082474</v>
      </c>
      <c r="BP60" s="205">
        <f t="shared" si="79"/>
        <v>212.28865979381445</v>
      </c>
      <c r="BQ60" s="205">
        <f t="shared" si="79"/>
        <v>224.08247422680415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235.87628865979383</v>
      </c>
      <c r="BS60" s="205">
        <f t="shared" si="80"/>
        <v>247.67010309278351</v>
      </c>
      <c r="BT60" s="205">
        <f t="shared" si="80"/>
        <v>259.46391752577324</v>
      </c>
      <c r="BU60" s="205">
        <f t="shared" si="80"/>
        <v>271.25773195876292</v>
      </c>
      <c r="BV60" s="205">
        <f t="shared" si="80"/>
        <v>283.05154639175259</v>
      </c>
      <c r="BW60" s="205">
        <f t="shared" si="80"/>
        <v>294.84536082474227</v>
      </c>
      <c r="BX60" s="205">
        <f t="shared" si="80"/>
        <v>306.63917525773195</v>
      </c>
      <c r="BY60" s="205">
        <f t="shared" si="80"/>
        <v>318.43298969072168</v>
      </c>
      <c r="BZ60" s="205">
        <f t="shared" si="80"/>
        <v>330.22680412371136</v>
      </c>
      <c r="CA60" s="205">
        <f t="shared" si="80"/>
        <v>342.02061855670104</v>
      </c>
      <c r="CB60" s="205">
        <f t="shared" si="80"/>
        <v>353.81443298969077</v>
      </c>
      <c r="CC60" s="205">
        <f t="shared" si="80"/>
        <v>365.60824742268045</v>
      </c>
      <c r="CD60" s="205">
        <f t="shared" si="80"/>
        <v>377.40206185567013</v>
      </c>
      <c r="CE60" s="205">
        <f t="shared" si="80"/>
        <v>389.1958762886598</v>
      </c>
      <c r="CF60" s="205">
        <f t="shared" si="80"/>
        <v>400.98969072164948</v>
      </c>
      <c r="CG60" s="205">
        <f t="shared" si="80"/>
        <v>412.78350515463922</v>
      </c>
      <c r="CH60" s="205">
        <f t="shared" si="80"/>
        <v>424.57731958762889</v>
      </c>
      <c r="CI60" s="205">
        <f t="shared" si="80"/>
        <v>436.37113402061857</v>
      </c>
      <c r="CJ60" s="205">
        <f t="shared" si="80"/>
        <v>448.1649484536083</v>
      </c>
      <c r="CK60" s="205">
        <f t="shared" si="80"/>
        <v>459.95876288659798</v>
      </c>
      <c r="CL60" s="205">
        <f t="shared" si="80"/>
        <v>471.75257731958766</v>
      </c>
      <c r="CM60" s="205">
        <f t="shared" si="80"/>
        <v>483.54639175257734</v>
      </c>
      <c r="CN60" s="205">
        <f t="shared" si="80"/>
        <v>495.34020618556701</v>
      </c>
      <c r="CO60" s="205">
        <f t="shared" si="80"/>
        <v>507.13402061855675</v>
      </c>
      <c r="CP60" s="205">
        <f t="shared" si="80"/>
        <v>518.92783505154648</v>
      </c>
      <c r="CQ60" s="205">
        <f t="shared" si="80"/>
        <v>530.7216494845361</v>
      </c>
      <c r="CR60" s="205">
        <f t="shared" si="80"/>
        <v>542.51546391752584</v>
      </c>
      <c r="CS60" s="205">
        <f t="shared" si="80"/>
        <v>554.30927835051546</v>
      </c>
      <c r="CT60" s="205">
        <f t="shared" si="80"/>
        <v>566.10309278350519</v>
      </c>
      <c r="CU60" s="205">
        <f t="shared" si="80"/>
        <v>774.875</v>
      </c>
      <c r="CV60" s="205">
        <f t="shared" si="80"/>
        <v>1180.625</v>
      </c>
      <c r="CW60" s="205">
        <f t="shared" si="80"/>
        <v>1586.375</v>
      </c>
      <c r="CX60" s="205">
        <f t="shared" si="80"/>
        <v>1992.125</v>
      </c>
      <c r="CY60" s="205">
        <f t="shared" si="80"/>
        <v>2397.875</v>
      </c>
      <c r="CZ60" s="205">
        <f t="shared" si="80"/>
        <v>2803.625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3368.9300000000003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5">
        <f t="shared" si="81"/>
        <v>0</v>
      </c>
      <c r="H61" s="205">
        <f t="shared" si="81"/>
        <v>0</v>
      </c>
      <c r="I61" s="205">
        <f t="shared" si="81"/>
        <v>0</v>
      </c>
      <c r="J61" s="205">
        <f t="shared" si="81"/>
        <v>0</v>
      </c>
      <c r="K61" s="205">
        <f t="shared" si="81"/>
        <v>0</v>
      </c>
      <c r="L61" s="205">
        <f t="shared" si="81"/>
        <v>0</v>
      </c>
      <c r="M61" s="205">
        <f t="shared" si="81"/>
        <v>0</v>
      </c>
      <c r="N61" s="205">
        <f t="shared" si="81"/>
        <v>0</v>
      </c>
      <c r="O61" s="205">
        <f t="shared" si="81"/>
        <v>0</v>
      </c>
      <c r="P61" s="205">
        <f t="shared" si="81"/>
        <v>0</v>
      </c>
      <c r="Q61" s="205">
        <f t="shared" si="81"/>
        <v>0</v>
      </c>
      <c r="R61" s="205">
        <f t="shared" si="81"/>
        <v>0</v>
      </c>
      <c r="S61" s="205">
        <f t="shared" si="81"/>
        <v>0</v>
      </c>
      <c r="T61" s="205">
        <f t="shared" si="81"/>
        <v>0</v>
      </c>
      <c r="U61" s="205">
        <f t="shared" si="81"/>
        <v>0</v>
      </c>
      <c r="V61" s="205">
        <f t="shared" si="81"/>
        <v>0</v>
      </c>
      <c r="W61" s="205">
        <f t="shared" si="81"/>
        <v>0</v>
      </c>
      <c r="X61" s="205">
        <f t="shared" si="81"/>
        <v>0</v>
      </c>
      <c r="Y61" s="205">
        <f t="shared" si="81"/>
        <v>0</v>
      </c>
      <c r="Z61" s="205">
        <f t="shared" si="81"/>
        <v>0</v>
      </c>
      <c r="AA61" s="205">
        <f t="shared" si="81"/>
        <v>0</v>
      </c>
      <c r="AB61" s="205">
        <f t="shared" si="81"/>
        <v>0</v>
      </c>
      <c r="AC61" s="205">
        <f t="shared" si="81"/>
        <v>0</v>
      </c>
      <c r="AD61" s="205">
        <f t="shared" si="81"/>
        <v>0</v>
      </c>
      <c r="AE61" s="205">
        <f t="shared" si="81"/>
        <v>0</v>
      </c>
      <c r="AF61" s="205">
        <f t="shared" si="81"/>
        <v>0</v>
      </c>
      <c r="AG61" s="205">
        <f t="shared" si="81"/>
        <v>0</v>
      </c>
      <c r="AH61" s="205">
        <f t="shared" si="81"/>
        <v>0</v>
      </c>
      <c r="AI61" s="205">
        <f t="shared" si="81"/>
        <v>0</v>
      </c>
      <c r="AJ61" s="205">
        <f t="shared" si="81"/>
        <v>0</v>
      </c>
      <c r="AK61" s="205">
        <f t="shared" si="81"/>
        <v>0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5">
        <f t="shared" si="82"/>
        <v>0</v>
      </c>
      <c r="AN61" s="205">
        <f t="shared" si="82"/>
        <v>0</v>
      </c>
      <c r="AO61" s="205">
        <f t="shared" si="82"/>
        <v>0</v>
      </c>
      <c r="AP61" s="205">
        <f t="shared" si="82"/>
        <v>0</v>
      </c>
      <c r="AQ61" s="205">
        <f t="shared" si="82"/>
        <v>0</v>
      </c>
      <c r="AR61" s="205">
        <f t="shared" si="82"/>
        <v>0</v>
      </c>
      <c r="AS61" s="205">
        <f t="shared" si="82"/>
        <v>0</v>
      </c>
      <c r="AT61" s="205">
        <f t="shared" si="82"/>
        <v>0</v>
      </c>
      <c r="AU61" s="205">
        <f t="shared" si="82"/>
        <v>0</v>
      </c>
      <c r="AV61" s="205">
        <f t="shared" si="82"/>
        <v>0</v>
      </c>
      <c r="AW61" s="205">
        <f t="shared" si="82"/>
        <v>0</v>
      </c>
      <c r="AX61" s="205">
        <f t="shared" si="82"/>
        <v>0</v>
      </c>
      <c r="AY61" s="205">
        <f t="shared" si="82"/>
        <v>8.2175200774619839</v>
      </c>
      <c r="AZ61" s="205">
        <f t="shared" si="82"/>
        <v>16.435040154923968</v>
      </c>
      <c r="BA61" s="205">
        <f t="shared" si="82"/>
        <v>24.652560232385952</v>
      </c>
      <c r="BB61" s="205">
        <f t="shared" si="82"/>
        <v>32.870080309847935</v>
      </c>
      <c r="BC61" s="205">
        <f t="shared" si="82"/>
        <v>41.087600387309919</v>
      </c>
      <c r="BD61" s="205">
        <f t="shared" si="82"/>
        <v>49.305120464771903</v>
      </c>
      <c r="BE61" s="205">
        <f t="shared" si="82"/>
        <v>57.522640542233887</v>
      </c>
      <c r="BF61" s="205">
        <f t="shared" si="82"/>
        <v>65.740160619695871</v>
      </c>
      <c r="BG61" s="205">
        <f t="shared" si="82"/>
        <v>73.957680697157855</v>
      </c>
      <c r="BH61" s="205">
        <f t="shared" si="82"/>
        <v>82.175200774619839</v>
      </c>
      <c r="BI61" s="205">
        <f t="shared" si="82"/>
        <v>90.392720852081823</v>
      </c>
      <c r="BJ61" s="205">
        <f t="shared" si="82"/>
        <v>98.610240929543806</v>
      </c>
      <c r="BK61" s="205">
        <f t="shared" si="82"/>
        <v>106.82776100700579</v>
      </c>
      <c r="BL61" s="205">
        <f t="shared" si="82"/>
        <v>115.04528108446777</v>
      </c>
      <c r="BM61" s="205">
        <f t="shared" si="82"/>
        <v>123.26280116192976</v>
      </c>
      <c r="BN61" s="205">
        <f t="shared" si="82"/>
        <v>131.48032123939174</v>
      </c>
      <c r="BO61" s="205">
        <f t="shared" si="82"/>
        <v>139.69784131685373</v>
      </c>
      <c r="BP61" s="205">
        <f t="shared" si="82"/>
        <v>147.91536139431571</v>
      </c>
      <c r="BQ61" s="205">
        <f t="shared" si="82"/>
        <v>156.13288147177769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164.35040154923968</v>
      </c>
      <c r="BS61" s="205">
        <f t="shared" si="83"/>
        <v>172.56792162670166</v>
      </c>
      <c r="BT61" s="205">
        <f t="shared" si="83"/>
        <v>180.78544170416365</v>
      </c>
      <c r="BU61" s="205">
        <f t="shared" si="83"/>
        <v>189.00296178162563</v>
      </c>
      <c r="BV61" s="205">
        <f t="shared" si="83"/>
        <v>197.22048185908761</v>
      </c>
      <c r="BW61" s="205">
        <f t="shared" si="83"/>
        <v>205.4380019365496</v>
      </c>
      <c r="BX61" s="205">
        <f t="shared" si="83"/>
        <v>213.65552201401158</v>
      </c>
      <c r="BY61" s="205">
        <f t="shared" si="83"/>
        <v>221.87304209147356</v>
      </c>
      <c r="BZ61" s="205">
        <f t="shared" si="83"/>
        <v>230.09056216893555</v>
      </c>
      <c r="CA61" s="205">
        <f t="shared" si="83"/>
        <v>238.30808224639753</v>
      </c>
      <c r="CB61" s="205">
        <f t="shared" si="83"/>
        <v>246.52560232385952</v>
      </c>
      <c r="CC61" s="205">
        <f t="shared" si="83"/>
        <v>254.7431224013215</v>
      </c>
      <c r="CD61" s="205">
        <f t="shared" si="83"/>
        <v>262.96064247878348</v>
      </c>
      <c r="CE61" s="205">
        <f t="shared" si="83"/>
        <v>271.17816255624547</v>
      </c>
      <c r="CF61" s="205">
        <f t="shared" si="83"/>
        <v>279.39568263370745</v>
      </c>
      <c r="CG61" s="205">
        <f t="shared" si="83"/>
        <v>287.61320271116944</v>
      </c>
      <c r="CH61" s="205">
        <f t="shared" si="83"/>
        <v>295.83072278863142</v>
      </c>
      <c r="CI61" s="205">
        <f t="shared" si="83"/>
        <v>304.0482428660934</v>
      </c>
      <c r="CJ61" s="205">
        <f t="shared" si="83"/>
        <v>312.26576294355539</v>
      </c>
      <c r="CK61" s="205">
        <f t="shared" si="83"/>
        <v>320.48328302101737</v>
      </c>
      <c r="CL61" s="205">
        <f t="shared" si="83"/>
        <v>328.70080309847935</v>
      </c>
      <c r="CM61" s="205">
        <f t="shared" si="83"/>
        <v>336.91832317594134</v>
      </c>
      <c r="CN61" s="205">
        <f t="shared" si="83"/>
        <v>345.13584325340332</v>
      </c>
      <c r="CO61" s="205">
        <f t="shared" si="83"/>
        <v>353.35336333086531</v>
      </c>
      <c r="CP61" s="205">
        <f t="shared" si="83"/>
        <v>361.57088340832729</v>
      </c>
      <c r="CQ61" s="205">
        <f t="shared" si="83"/>
        <v>369.78840348578927</v>
      </c>
      <c r="CR61" s="205">
        <f t="shared" si="83"/>
        <v>378.00592356325126</v>
      </c>
      <c r="CS61" s="205">
        <f t="shared" si="83"/>
        <v>386.22344364071324</v>
      </c>
      <c r="CT61" s="205">
        <f t="shared" si="83"/>
        <v>394.44096371817523</v>
      </c>
      <c r="CU61" s="205">
        <f t="shared" si="83"/>
        <v>426.92219152854523</v>
      </c>
      <c r="CV61" s="205">
        <f t="shared" si="83"/>
        <v>483.66712707182336</v>
      </c>
      <c r="CW61" s="205">
        <f t="shared" si="83"/>
        <v>540.41206261510138</v>
      </c>
      <c r="CX61" s="205">
        <f t="shared" si="83"/>
        <v>597.15699815837957</v>
      </c>
      <c r="CY61" s="205">
        <f t="shared" si="83"/>
        <v>653.90193370165764</v>
      </c>
      <c r="CZ61" s="205">
        <f t="shared" si="83"/>
        <v>710.64686924493571</v>
      </c>
      <c r="DA61" s="205">
        <f t="shared" si="83"/>
        <v>743.23483701657483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5">
        <f t="shared" si="87"/>
        <v>0</v>
      </c>
      <c r="H63" s="205">
        <f t="shared" si="87"/>
        <v>0</v>
      </c>
      <c r="I63" s="205">
        <f t="shared" si="87"/>
        <v>0</v>
      </c>
      <c r="J63" s="205">
        <f t="shared" si="87"/>
        <v>0</v>
      </c>
      <c r="K63" s="205">
        <f t="shared" si="87"/>
        <v>0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5">
        <f t="shared" si="87"/>
        <v>0</v>
      </c>
      <c r="N63" s="205">
        <f t="shared" si="87"/>
        <v>0</v>
      </c>
      <c r="O63" s="205">
        <f t="shared" si="87"/>
        <v>0</v>
      </c>
      <c r="P63" s="205">
        <f t="shared" si="87"/>
        <v>0</v>
      </c>
      <c r="Q63" s="205">
        <f t="shared" si="87"/>
        <v>0</v>
      </c>
      <c r="R63" s="205">
        <f t="shared" si="87"/>
        <v>0</v>
      </c>
      <c r="S63" s="205">
        <f t="shared" si="87"/>
        <v>0</v>
      </c>
      <c r="T63" s="205">
        <f t="shared" si="87"/>
        <v>0</v>
      </c>
      <c r="U63" s="205">
        <f t="shared" si="87"/>
        <v>0</v>
      </c>
      <c r="V63" s="205">
        <f t="shared" si="87"/>
        <v>0</v>
      </c>
      <c r="W63" s="205">
        <f t="shared" si="87"/>
        <v>0</v>
      </c>
      <c r="X63" s="205">
        <f t="shared" si="87"/>
        <v>0</v>
      </c>
      <c r="Y63" s="205">
        <f t="shared" si="87"/>
        <v>0</v>
      </c>
      <c r="Z63" s="205">
        <f t="shared" si="87"/>
        <v>0</v>
      </c>
      <c r="AA63" s="205">
        <f t="shared" si="87"/>
        <v>0</v>
      </c>
      <c r="AB63" s="205">
        <f t="shared" si="87"/>
        <v>0</v>
      </c>
      <c r="AC63" s="205">
        <f t="shared" si="87"/>
        <v>0</v>
      </c>
      <c r="AD63" s="205">
        <f t="shared" si="87"/>
        <v>0</v>
      </c>
      <c r="AE63" s="205">
        <f t="shared" si="87"/>
        <v>0</v>
      </c>
      <c r="AF63" s="205">
        <f t="shared" si="87"/>
        <v>0</v>
      </c>
      <c r="AG63" s="205">
        <f t="shared" si="87"/>
        <v>0</v>
      </c>
      <c r="AH63" s="205">
        <f t="shared" si="87"/>
        <v>0</v>
      </c>
      <c r="AI63" s="205">
        <f t="shared" si="87"/>
        <v>0</v>
      </c>
      <c r="AJ63" s="205">
        <f t="shared" si="87"/>
        <v>0</v>
      </c>
      <c r="AK63" s="205">
        <f t="shared" si="87"/>
        <v>0</v>
      </c>
      <c r="AL63" s="205">
        <f t="shared" si="87"/>
        <v>0</v>
      </c>
      <c r="AM63" s="205">
        <f t="shared" si="87"/>
        <v>0</v>
      </c>
      <c r="AN63" s="205">
        <f t="shared" si="87"/>
        <v>0</v>
      </c>
      <c r="AO63" s="205">
        <f t="shared" si="87"/>
        <v>0</v>
      </c>
      <c r="AP63" s="205">
        <f t="shared" si="87"/>
        <v>0</v>
      </c>
      <c r="AQ63" s="205">
        <f t="shared" si="87"/>
        <v>0</v>
      </c>
      <c r="AR63" s="205">
        <f t="shared" si="87"/>
        <v>0</v>
      </c>
      <c r="AS63" s="205">
        <f t="shared" si="87"/>
        <v>0</v>
      </c>
      <c r="AT63" s="205">
        <f t="shared" si="87"/>
        <v>0</v>
      </c>
      <c r="AU63" s="205">
        <f t="shared" si="87"/>
        <v>0</v>
      </c>
      <c r="AV63" s="205">
        <f t="shared" si="87"/>
        <v>0</v>
      </c>
      <c r="AW63" s="205">
        <f t="shared" si="87"/>
        <v>0</v>
      </c>
      <c r="AX63" s="205">
        <f t="shared" si="87"/>
        <v>0</v>
      </c>
      <c r="AY63" s="205">
        <f t="shared" si="87"/>
        <v>157.73195876288662</v>
      </c>
      <c r="AZ63" s="205">
        <f t="shared" si="87"/>
        <v>315.46391752577324</v>
      </c>
      <c r="BA63" s="205">
        <f t="shared" si="87"/>
        <v>473.19587628865986</v>
      </c>
      <c r="BB63" s="205">
        <f t="shared" si="87"/>
        <v>630.92783505154648</v>
      </c>
      <c r="BC63" s="205">
        <f t="shared" si="87"/>
        <v>788.6597938144331</v>
      </c>
      <c r="BD63" s="205">
        <f t="shared" si="87"/>
        <v>946.39175257731972</v>
      </c>
      <c r="BE63" s="205">
        <f t="shared" si="87"/>
        <v>1104.1237113402062</v>
      </c>
      <c r="BF63" s="205">
        <f t="shared" si="87"/>
        <v>1261.855670103093</v>
      </c>
      <c r="BG63" s="205">
        <f t="shared" si="87"/>
        <v>1419.5876288659797</v>
      </c>
      <c r="BH63" s="205">
        <f t="shared" si="87"/>
        <v>1577.3195876288662</v>
      </c>
      <c r="BI63" s="205">
        <f t="shared" si="87"/>
        <v>1735.0515463917527</v>
      </c>
      <c r="BJ63" s="205">
        <f t="shared" si="87"/>
        <v>1892.7835051546394</v>
      </c>
      <c r="BK63" s="205">
        <f t="shared" si="87"/>
        <v>2050.5154639175262</v>
      </c>
      <c r="BL63" s="205">
        <f t="shared" si="87"/>
        <v>2208.2474226804125</v>
      </c>
      <c r="BM63" s="205">
        <f t="shared" si="87"/>
        <v>2365.9793814432992</v>
      </c>
      <c r="BN63" s="205">
        <f t="shared" si="87"/>
        <v>2523.7113402061859</v>
      </c>
      <c r="BO63" s="205">
        <f t="shared" si="87"/>
        <v>2681.4432989690727</v>
      </c>
      <c r="BP63" s="205">
        <f t="shared" si="87"/>
        <v>2839.1752577319594</v>
      </c>
      <c r="BQ63" s="205">
        <f t="shared" si="87"/>
        <v>2996.9072164948457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3154.6391752577324</v>
      </c>
      <c r="BS63" s="205">
        <f t="shared" si="89"/>
        <v>3312.3711340206191</v>
      </c>
      <c r="BT63" s="205">
        <f t="shared" si="89"/>
        <v>3470.1030927835054</v>
      </c>
      <c r="BU63" s="205">
        <f t="shared" si="89"/>
        <v>3627.8350515463922</v>
      </c>
      <c r="BV63" s="205">
        <f t="shared" si="89"/>
        <v>3785.5670103092789</v>
      </c>
      <c r="BW63" s="205">
        <f t="shared" si="89"/>
        <v>3943.2989690721656</v>
      </c>
      <c r="BX63" s="205">
        <f t="shared" si="89"/>
        <v>4101.0309278350524</v>
      </c>
      <c r="BY63" s="205">
        <f t="shared" si="89"/>
        <v>4258.7628865979386</v>
      </c>
      <c r="BZ63" s="205">
        <f t="shared" si="89"/>
        <v>4416.4948453608249</v>
      </c>
      <c r="CA63" s="205">
        <f t="shared" si="89"/>
        <v>4574.2268041237121</v>
      </c>
      <c r="CB63" s="205">
        <f t="shared" si="89"/>
        <v>4731.9587628865984</v>
      </c>
      <c r="CC63" s="205">
        <f t="shared" si="89"/>
        <v>4889.6907216494856</v>
      </c>
      <c r="CD63" s="205">
        <f t="shared" si="89"/>
        <v>5047.4226804123718</v>
      </c>
      <c r="CE63" s="205">
        <f t="shared" si="89"/>
        <v>5205.1546391752581</v>
      </c>
      <c r="CF63" s="205">
        <f t="shared" si="89"/>
        <v>5362.8865979381453</v>
      </c>
      <c r="CG63" s="205">
        <f t="shared" si="89"/>
        <v>5520.6185567010316</v>
      </c>
      <c r="CH63" s="205">
        <f t="shared" si="89"/>
        <v>5678.3505154639188</v>
      </c>
      <c r="CI63" s="205">
        <f t="shared" si="89"/>
        <v>5836.0824742268051</v>
      </c>
      <c r="CJ63" s="205">
        <f t="shared" si="89"/>
        <v>5993.8144329896913</v>
      </c>
      <c r="CK63" s="205">
        <f t="shared" si="89"/>
        <v>6151.5463917525785</v>
      </c>
      <c r="CL63" s="205">
        <f t="shared" si="89"/>
        <v>6309.2783505154648</v>
      </c>
      <c r="CM63" s="205">
        <f t="shared" si="89"/>
        <v>6467.0103092783511</v>
      </c>
      <c r="CN63" s="205">
        <f t="shared" si="89"/>
        <v>6624.7422680412383</v>
      </c>
      <c r="CO63" s="205">
        <f t="shared" si="89"/>
        <v>6782.4742268041246</v>
      </c>
      <c r="CP63" s="205">
        <f t="shared" si="89"/>
        <v>6940.2061855670108</v>
      </c>
      <c r="CQ63" s="205">
        <f t="shared" si="89"/>
        <v>7097.938144329898</v>
      </c>
      <c r="CR63" s="205">
        <f t="shared" si="89"/>
        <v>7255.6701030927843</v>
      </c>
      <c r="CS63" s="205">
        <f t="shared" si="89"/>
        <v>7413.4020618556715</v>
      </c>
      <c r="CT63" s="205">
        <f t="shared" si="89"/>
        <v>7571.1340206185578</v>
      </c>
      <c r="CU63" s="205">
        <f t="shared" si="89"/>
        <v>8866.6666666666679</v>
      </c>
      <c r="CV63" s="205">
        <f t="shared" si="89"/>
        <v>11300</v>
      </c>
      <c r="CW63" s="205">
        <f t="shared" si="89"/>
        <v>13733.333333333336</v>
      </c>
      <c r="CX63" s="205">
        <f t="shared" si="89"/>
        <v>16166.666666666668</v>
      </c>
      <c r="CY63" s="205">
        <f t="shared" si="89"/>
        <v>18600</v>
      </c>
      <c r="CZ63" s="205">
        <f t="shared" si="89"/>
        <v>21033.333333333336</v>
      </c>
      <c r="DA63" s="205">
        <f t="shared" si="89"/>
        <v>22250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5">
        <f t="shared" si="90"/>
        <v>0</v>
      </c>
      <c r="H64" s="205">
        <f t="shared" si="90"/>
        <v>0</v>
      </c>
      <c r="I64" s="205">
        <f t="shared" si="90"/>
        <v>0</v>
      </c>
      <c r="J64" s="205">
        <f t="shared" si="90"/>
        <v>0</v>
      </c>
      <c r="K64" s="205">
        <f t="shared" si="90"/>
        <v>0</v>
      </c>
      <c r="L64" s="205">
        <f t="shared" si="88"/>
        <v>0</v>
      </c>
      <c r="M64" s="205">
        <f t="shared" si="90"/>
        <v>0</v>
      </c>
      <c r="N64" s="205">
        <f t="shared" si="90"/>
        <v>0</v>
      </c>
      <c r="O64" s="205">
        <f t="shared" si="90"/>
        <v>0</v>
      </c>
      <c r="P64" s="205">
        <f t="shared" si="90"/>
        <v>0</v>
      </c>
      <c r="Q64" s="205">
        <f t="shared" si="90"/>
        <v>0</v>
      </c>
      <c r="R64" s="205">
        <f t="shared" si="90"/>
        <v>0</v>
      </c>
      <c r="S64" s="205">
        <f t="shared" si="90"/>
        <v>0</v>
      </c>
      <c r="T64" s="205">
        <f t="shared" si="90"/>
        <v>0</v>
      </c>
      <c r="U64" s="205">
        <f t="shared" si="90"/>
        <v>0</v>
      </c>
      <c r="V64" s="205">
        <f t="shared" si="90"/>
        <v>0</v>
      </c>
      <c r="W64" s="205">
        <f t="shared" si="90"/>
        <v>0</v>
      </c>
      <c r="X64" s="205">
        <f t="shared" si="90"/>
        <v>0</v>
      </c>
      <c r="Y64" s="205">
        <f t="shared" si="90"/>
        <v>0</v>
      </c>
      <c r="Z64" s="205">
        <f t="shared" si="90"/>
        <v>0</v>
      </c>
      <c r="AA64" s="205">
        <f t="shared" si="90"/>
        <v>0</v>
      </c>
      <c r="AB64" s="205">
        <f t="shared" si="90"/>
        <v>0</v>
      </c>
      <c r="AC64" s="205">
        <f t="shared" si="90"/>
        <v>0</v>
      </c>
      <c r="AD64" s="205">
        <f t="shared" si="90"/>
        <v>0</v>
      </c>
      <c r="AE64" s="205">
        <f t="shared" si="90"/>
        <v>0</v>
      </c>
      <c r="AF64" s="205">
        <f t="shared" si="90"/>
        <v>0</v>
      </c>
      <c r="AG64" s="205">
        <f t="shared" si="90"/>
        <v>0</v>
      </c>
      <c r="AH64" s="205">
        <f t="shared" si="90"/>
        <v>0</v>
      </c>
      <c r="AI64" s="205">
        <f t="shared" si="90"/>
        <v>0</v>
      </c>
      <c r="AJ64" s="205">
        <f t="shared" si="90"/>
        <v>0</v>
      </c>
      <c r="AK64" s="205">
        <f t="shared" si="90"/>
        <v>0</v>
      </c>
      <c r="AL64" s="205">
        <f t="shared" si="90"/>
        <v>0</v>
      </c>
      <c r="AM64" s="205">
        <f t="shared" si="90"/>
        <v>0</v>
      </c>
      <c r="AN64" s="205">
        <f t="shared" si="90"/>
        <v>0</v>
      </c>
      <c r="AO64" s="205">
        <f t="shared" si="90"/>
        <v>0</v>
      </c>
      <c r="AP64" s="205">
        <f t="shared" si="90"/>
        <v>0</v>
      </c>
      <c r="AQ64" s="205">
        <f t="shared" si="90"/>
        <v>0</v>
      </c>
      <c r="AR64" s="205">
        <f t="shared" si="90"/>
        <v>0</v>
      </c>
      <c r="AS64" s="205">
        <f t="shared" si="90"/>
        <v>0</v>
      </c>
      <c r="AT64" s="205">
        <f t="shared" si="90"/>
        <v>0</v>
      </c>
      <c r="AU64" s="205">
        <f t="shared" si="90"/>
        <v>0</v>
      </c>
      <c r="AV64" s="205">
        <f t="shared" si="90"/>
        <v>0</v>
      </c>
      <c r="AW64" s="205">
        <f t="shared" si="90"/>
        <v>0</v>
      </c>
      <c r="AX64" s="205">
        <f t="shared" si="90"/>
        <v>0</v>
      </c>
      <c r="AY64" s="205">
        <f t="shared" si="90"/>
        <v>0</v>
      </c>
      <c r="AZ64" s="205">
        <f t="shared" si="90"/>
        <v>0</v>
      </c>
      <c r="BA64" s="205">
        <f t="shared" si="90"/>
        <v>0</v>
      </c>
      <c r="BB64" s="205">
        <f t="shared" si="90"/>
        <v>0</v>
      </c>
      <c r="BC64" s="205">
        <f t="shared" si="90"/>
        <v>0</v>
      </c>
      <c r="BD64" s="205">
        <f t="shared" si="90"/>
        <v>0</v>
      </c>
      <c r="BE64" s="205">
        <f t="shared" si="90"/>
        <v>0</v>
      </c>
      <c r="BF64" s="205">
        <f t="shared" si="90"/>
        <v>0</v>
      </c>
      <c r="BG64" s="205">
        <f t="shared" si="90"/>
        <v>0</v>
      </c>
      <c r="BH64" s="205">
        <f t="shared" si="90"/>
        <v>0</v>
      </c>
      <c r="BI64" s="205">
        <f t="shared" si="90"/>
        <v>0</v>
      </c>
      <c r="BJ64" s="205">
        <f t="shared" si="90"/>
        <v>0</v>
      </c>
      <c r="BK64" s="205">
        <f t="shared" si="90"/>
        <v>0</v>
      </c>
      <c r="BL64" s="205">
        <f t="shared" si="90"/>
        <v>0</v>
      </c>
      <c r="BM64" s="205">
        <f t="shared" si="90"/>
        <v>0</v>
      </c>
      <c r="BN64" s="205">
        <f t="shared" si="90"/>
        <v>0</v>
      </c>
      <c r="BO64" s="205">
        <f t="shared" si="90"/>
        <v>0</v>
      </c>
      <c r="BP64" s="205">
        <f t="shared" si="90"/>
        <v>0</v>
      </c>
      <c r="BQ64" s="205">
        <f t="shared" si="90"/>
        <v>0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5">
        <f t="shared" si="91"/>
        <v>0</v>
      </c>
      <c r="BT64" s="205">
        <f t="shared" si="91"/>
        <v>0</v>
      </c>
      <c r="BU64" s="205">
        <f t="shared" si="91"/>
        <v>0</v>
      </c>
      <c r="BV64" s="205">
        <f t="shared" si="91"/>
        <v>0</v>
      </c>
      <c r="BW64" s="205">
        <f t="shared" si="91"/>
        <v>0</v>
      </c>
      <c r="BX64" s="205">
        <f t="shared" si="91"/>
        <v>0</v>
      </c>
      <c r="BY64" s="205">
        <f t="shared" si="91"/>
        <v>0</v>
      </c>
      <c r="BZ64" s="205">
        <f t="shared" si="91"/>
        <v>0</v>
      </c>
      <c r="CA64" s="205">
        <f t="shared" si="91"/>
        <v>0</v>
      </c>
      <c r="CB64" s="205">
        <f t="shared" si="91"/>
        <v>0</v>
      </c>
      <c r="CC64" s="205">
        <f t="shared" si="91"/>
        <v>0</v>
      </c>
      <c r="CD64" s="205">
        <f t="shared" si="91"/>
        <v>0</v>
      </c>
      <c r="CE64" s="205">
        <f t="shared" si="91"/>
        <v>0</v>
      </c>
      <c r="CF64" s="205">
        <f t="shared" si="91"/>
        <v>0</v>
      </c>
      <c r="CG64" s="205">
        <f t="shared" si="91"/>
        <v>0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0</v>
      </c>
      <c r="CX64" s="205">
        <f t="shared" si="91"/>
        <v>0</v>
      </c>
      <c r="CY64" s="205">
        <f t="shared" si="91"/>
        <v>0</v>
      </c>
      <c r="CZ64" s="205">
        <f t="shared" si="91"/>
        <v>0</v>
      </c>
      <c r="DA64" s="205">
        <f t="shared" si="91"/>
        <v>26.094999999999942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5">
        <f t="shared" si="92"/>
        <v>0.90909090909090906</v>
      </c>
      <c r="H65" s="205">
        <f t="shared" si="92"/>
        <v>1.8181818181818181</v>
      </c>
      <c r="I65" s="205">
        <f t="shared" si="92"/>
        <v>2.7272727272727271</v>
      </c>
      <c r="J65" s="205">
        <f t="shared" si="92"/>
        <v>3.6363636363636362</v>
      </c>
      <c r="K65" s="205">
        <f t="shared" si="92"/>
        <v>4.545454545454545</v>
      </c>
      <c r="L65" s="205">
        <f t="shared" si="88"/>
        <v>5.4545454545454541</v>
      </c>
      <c r="M65" s="205">
        <f t="shared" si="92"/>
        <v>6.3636363636363633</v>
      </c>
      <c r="N65" s="205">
        <f t="shared" si="92"/>
        <v>7.2727272727272725</v>
      </c>
      <c r="O65" s="205">
        <f t="shared" si="92"/>
        <v>8.1818181818181817</v>
      </c>
      <c r="P65" s="205">
        <f t="shared" si="92"/>
        <v>9.0909090909090899</v>
      </c>
      <c r="Q65" s="205">
        <f t="shared" si="92"/>
        <v>10</v>
      </c>
      <c r="R65" s="205">
        <f t="shared" si="92"/>
        <v>10.909090909090908</v>
      </c>
      <c r="S65" s="205">
        <f t="shared" si="92"/>
        <v>11.818181818181818</v>
      </c>
      <c r="T65" s="205">
        <f t="shared" si="92"/>
        <v>12.727272727272727</v>
      </c>
      <c r="U65" s="205">
        <f t="shared" si="92"/>
        <v>13.636363636363637</v>
      </c>
      <c r="V65" s="205">
        <f t="shared" si="92"/>
        <v>14.545454545454545</v>
      </c>
      <c r="W65" s="205">
        <f t="shared" si="92"/>
        <v>15.454545454545453</v>
      </c>
      <c r="X65" s="205">
        <f t="shared" si="92"/>
        <v>16.363636363636363</v>
      </c>
      <c r="Y65" s="205">
        <f t="shared" si="92"/>
        <v>17.272727272727273</v>
      </c>
      <c r="Z65" s="205">
        <f t="shared" si="92"/>
        <v>18.18181818181818</v>
      </c>
      <c r="AA65" s="205">
        <f t="shared" si="92"/>
        <v>19.09090909090909</v>
      </c>
      <c r="AB65" s="205">
        <f t="shared" si="92"/>
        <v>20</v>
      </c>
      <c r="AC65" s="205">
        <f t="shared" si="92"/>
        <v>20.90909090909091</v>
      </c>
      <c r="AD65" s="205">
        <f t="shared" si="92"/>
        <v>21.818181818181817</v>
      </c>
      <c r="AE65" s="205">
        <f t="shared" si="92"/>
        <v>22.727272727272727</v>
      </c>
      <c r="AF65" s="205">
        <f t="shared" si="92"/>
        <v>23.636363636363637</v>
      </c>
      <c r="AG65" s="205">
        <f t="shared" si="92"/>
        <v>24.545454545454543</v>
      </c>
      <c r="AH65" s="205">
        <f t="shared" si="92"/>
        <v>25.454545454545453</v>
      </c>
      <c r="AI65" s="205">
        <f t="shared" si="92"/>
        <v>26.363636363636363</v>
      </c>
      <c r="AJ65" s="205">
        <f t="shared" si="92"/>
        <v>27.272727272727273</v>
      </c>
      <c r="AK65" s="205">
        <f t="shared" si="92"/>
        <v>28.18181818181818</v>
      </c>
      <c r="AL65" s="205">
        <f t="shared" si="92"/>
        <v>29.09090909090909</v>
      </c>
      <c r="AM65" s="205">
        <f t="shared" si="92"/>
        <v>30</v>
      </c>
      <c r="AN65" s="205">
        <f t="shared" si="92"/>
        <v>30.909090909090907</v>
      </c>
      <c r="AO65" s="205">
        <f t="shared" si="92"/>
        <v>31.818181818181817</v>
      </c>
      <c r="AP65" s="205">
        <f t="shared" si="92"/>
        <v>32.727272727272727</v>
      </c>
      <c r="AQ65" s="205">
        <f t="shared" si="92"/>
        <v>33.636363636363633</v>
      </c>
      <c r="AR65" s="205">
        <f t="shared" si="92"/>
        <v>34.545454545454547</v>
      </c>
      <c r="AS65" s="205">
        <f t="shared" si="92"/>
        <v>35.454545454545453</v>
      </c>
      <c r="AT65" s="205">
        <f t="shared" si="92"/>
        <v>36.36363636363636</v>
      </c>
      <c r="AU65" s="205">
        <f t="shared" si="92"/>
        <v>37.272727272727273</v>
      </c>
      <c r="AV65" s="205">
        <f t="shared" si="92"/>
        <v>38.18181818181818</v>
      </c>
      <c r="AW65" s="205">
        <f t="shared" si="92"/>
        <v>39.090909090909086</v>
      </c>
      <c r="AX65" s="205">
        <f t="shared" si="92"/>
        <v>40</v>
      </c>
      <c r="AY65" s="205">
        <f t="shared" si="92"/>
        <v>47.209762487896569</v>
      </c>
      <c r="AZ65" s="205">
        <f t="shared" si="92"/>
        <v>54.419524975793131</v>
      </c>
      <c r="BA65" s="205">
        <f t="shared" si="92"/>
        <v>61.629287463689693</v>
      </c>
      <c r="BB65" s="205">
        <f t="shared" si="92"/>
        <v>68.839049951586261</v>
      </c>
      <c r="BC65" s="205">
        <f t="shared" si="92"/>
        <v>76.04881243948283</v>
      </c>
      <c r="BD65" s="205">
        <f t="shared" si="92"/>
        <v>83.258574927379385</v>
      </c>
      <c r="BE65" s="205">
        <f t="shared" si="92"/>
        <v>90.468337415275954</v>
      </c>
      <c r="BF65" s="205">
        <f t="shared" si="92"/>
        <v>97.678099903172523</v>
      </c>
      <c r="BG65" s="205">
        <f t="shared" si="92"/>
        <v>104.88786239106909</v>
      </c>
      <c r="BH65" s="205">
        <f t="shared" si="92"/>
        <v>112.09762487896566</v>
      </c>
      <c r="BI65" s="205">
        <f t="shared" si="92"/>
        <v>119.30738736686222</v>
      </c>
      <c r="BJ65" s="205">
        <f t="shared" si="92"/>
        <v>126.51714985475878</v>
      </c>
      <c r="BK65" s="205">
        <f t="shared" si="92"/>
        <v>133.72691234265534</v>
      </c>
      <c r="BL65" s="205">
        <f t="shared" si="92"/>
        <v>140.93667483055191</v>
      </c>
      <c r="BM65" s="205">
        <f t="shared" si="92"/>
        <v>148.14643731844848</v>
      </c>
      <c r="BN65" s="205">
        <f t="shared" si="92"/>
        <v>155.35619980634505</v>
      </c>
      <c r="BO65" s="205">
        <f t="shared" si="92"/>
        <v>162.56596229424161</v>
      </c>
      <c r="BP65" s="205">
        <f t="shared" si="92"/>
        <v>169.77572478213818</v>
      </c>
      <c r="BQ65" s="205">
        <f t="shared" si="92"/>
        <v>176.98548727003475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184.19524975793132</v>
      </c>
      <c r="BS65" s="205">
        <f t="shared" si="93"/>
        <v>191.40501224582786</v>
      </c>
      <c r="BT65" s="205">
        <f t="shared" si="93"/>
        <v>198.61477473372443</v>
      </c>
      <c r="BU65" s="205">
        <f t="shared" si="93"/>
        <v>205.824537221621</v>
      </c>
      <c r="BV65" s="205">
        <f t="shared" si="93"/>
        <v>213.03429970951757</v>
      </c>
      <c r="BW65" s="205">
        <f t="shared" si="93"/>
        <v>220.24406219741414</v>
      </c>
      <c r="BX65" s="205">
        <f t="shared" si="93"/>
        <v>227.45382468531071</v>
      </c>
      <c r="BY65" s="205">
        <f t="shared" si="93"/>
        <v>234.66358717320728</v>
      </c>
      <c r="BZ65" s="205">
        <f t="shared" si="93"/>
        <v>241.87334966110382</v>
      </c>
      <c r="CA65" s="205">
        <f t="shared" si="93"/>
        <v>249.08311214900039</v>
      </c>
      <c r="CB65" s="205">
        <f t="shared" si="93"/>
        <v>256.29287463689695</v>
      </c>
      <c r="CC65" s="205">
        <f t="shared" si="93"/>
        <v>263.50263712479352</v>
      </c>
      <c r="CD65" s="205">
        <f t="shared" si="93"/>
        <v>270.71239961269009</v>
      </c>
      <c r="CE65" s="205">
        <f t="shared" si="93"/>
        <v>277.92216210058666</v>
      </c>
      <c r="CF65" s="205">
        <f t="shared" si="93"/>
        <v>285.13192458848323</v>
      </c>
      <c r="CG65" s="205">
        <f t="shared" si="93"/>
        <v>292.3416870763798</v>
      </c>
      <c r="CH65" s="205">
        <f t="shared" si="93"/>
        <v>299.55144956427637</v>
      </c>
      <c r="CI65" s="205">
        <f t="shared" si="93"/>
        <v>306.76121205217294</v>
      </c>
      <c r="CJ65" s="205">
        <f t="shared" si="93"/>
        <v>313.97097454006951</v>
      </c>
      <c r="CK65" s="205">
        <f t="shared" si="93"/>
        <v>321.18073702796607</v>
      </c>
      <c r="CL65" s="205">
        <f t="shared" si="93"/>
        <v>328.39049951586264</v>
      </c>
      <c r="CM65" s="205">
        <f t="shared" si="93"/>
        <v>335.60026200375916</v>
      </c>
      <c r="CN65" s="205">
        <f t="shared" si="93"/>
        <v>342.81002449165572</v>
      </c>
      <c r="CO65" s="205">
        <f t="shared" si="93"/>
        <v>350.01978697955229</v>
      </c>
      <c r="CP65" s="205">
        <f t="shared" si="93"/>
        <v>357.22954946744886</v>
      </c>
      <c r="CQ65" s="205">
        <f t="shared" si="93"/>
        <v>364.43931195534543</v>
      </c>
      <c r="CR65" s="205">
        <f t="shared" si="93"/>
        <v>371.649074443242</v>
      </c>
      <c r="CS65" s="205">
        <f t="shared" si="93"/>
        <v>378.85883693113857</v>
      </c>
      <c r="CT65" s="205">
        <f t="shared" si="93"/>
        <v>386.06859941903514</v>
      </c>
      <c r="CU65" s="205">
        <f t="shared" si="93"/>
        <v>357.20069060773483</v>
      </c>
      <c r="CV65" s="205">
        <f t="shared" si="93"/>
        <v>292.25511049723758</v>
      </c>
      <c r="CW65" s="205">
        <f t="shared" si="93"/>
        <v>227.30953038674033</v>
      </c>
      <c r="CX65" s="205">
        <f t="shared" si="93"/>
        <v>162.36395027624312</v>
      </c>
      <c r="CY65" s="205">
        <f t="shared" si="93"/>
        <v>97.418370165745898</v>
      </c>
      <c r="CZ65" s="205">
        <f t="shared" si="93"/>
        <v>32.472790055248652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0</v>
      </c>
      <c r="BE66" s="205">
        <f t="shared" si="94"/>
        <v>0</v>
      </c>
      <c r="BF66" s="205">
        <f t="shared" si="94"/>
        <v>0</v>
      </c>
      <c r="BG66" s="205">
        <f t="shared" si="94"/>
        <v>0</v>
      </c>
      <c r="BH66" s="205">
        <f t="shared" si="94"/>
        <v>0</v>
      </c>
      <c r="BI66" s="205">
        <f t="shared" si="94"/>
        <v>0</v>
      </c>
      <c r="BJ66" s="205">
        <f t="shared" si="94"/>
        <v>0</v>
      </c>
      <c r="BK66" s="205">
        <f t="shared" si="94"/>
        <v>0</v>
      </c>
      <c r="BL66" s="205">
        <f t="shared" si="94"/>
        <v>0</v>
      </c>
      <c r="BM66" s="205">
        <f t="shared" si="94"/>
        <v>0</v>
      </c>
      <c r="BN66" s="205">
        <f t="shared" si="94"/>
        <v>0</v>
      </c>
      <c r="BO66" s="205">
        <f t="shared" si="94"/>
        <v>0</v>
      </c>
      <c r="BP66" s="205">
        <f t="shared" si="94"/>
        <v>0</v>
      </c>
      <c r="BQ66" s="205">
        <f t="shared" si="94"/>
        <v>0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5">
        <f t="shared" si="95"/>
        <v>0</v>
      </c>
      <c r="BT66" s="205">
        <f t="shared" si="95"/>
        <v>0</v>
      </c>
      <c r="BU66" s="205">
        <f t="shared" si="95"/>
        <v>0</v>
      </c>
      <c r="BV66" s="205">
        <f t="shared" si="95"/>
        <v>0</v>
      </c>
      <c r="BW66" s="205">
        <f t="shared" si="95"/>
        <v>0</v>
      </c>
      <c r="BX66" s="205">
        <f t="shared" si="95"/>
        <v>0</v>
      </c>
      <c r="BY66" s="205">
        <f t="shared" si="95"/>
        <v>0</v>
      </c>
      <c r="BZ66" s="205">
        <f t="shared" si="95"/>
        <v>0</v>
      </c>
      <c r="CA66" s="205">
        <f t="shared" si="95"/>
        <v>0</v>
      </c>
      <c r="CB66" s="205">
        <f t="shared" si="95"/>
        <v>0</v>
      </c>
      <c r="CC66" s="205">
        <f t="shared" si="95"/>
        <v>0</v>
      </c>
      <c r="CD66" s="205">
        <f t="shared" si="95"/>
        <v>0</v>
      </c>
      <c r="CE66" s="205">
        <f t="shared" si="95"/>
        <v>0</v>
      </c>
      <c r="CF66" s="205">
        <f t="shared" si="95"/>
        <v>0</v>
      </c>
      <c r="CG66" s="205">
        <f t="shared" si="95"/>
        <v>0</v>
      </c>
      <c r="CH66" s="205">
        <f t="shared" si="95"/>
        <v>0</v>
      </c>
      <c r="CI66" s="205">
        <f t="shared" si="95"/>
        <v>0</v>
      </c>
      <c r="CJ66" s="205">
        <f t="shared" si="95"/>
        <v>0</v>
      </c>
      <c r="CK66" s="205">
        <f t="shared" si="95"/>
        <v>0</v>
      </c>
      <c r="CL66" s="205">
        <f t="shared" si="95"/>
        <v>0</v>
      </c>
      <c r="CM66" s="205">
        <f t="shared" si="95"/>
        <v>0</v>
      </c>
      <c r="CN66" s="205">
        <f t="shared" si="95"/>
        <v>0</v>
      </c>
      <c r="CO66" s="205">
        <f t="shared" si="95"/>
        <v>0</v>
      </c>
      <c r="CP66" s="205">
        <f t="shared" si="95"/>
        <v>0</v>
      </c>
      <c r="CQ66" s="205">
        <f t="shared" si="95"/>
        <v>0</v>
      </c>
      <c r="CR66" s="205">
        <f t="shared" si="95"/>
        <v>0</v>
      </c>
      <c r="CS66" s="205">
        <f t="shared" si="95"/>
        <v>0</v>
      </c>
      <c r="CT66" s="205">
        <f t="shared" si="95"/>
        <v>0</v>
      </c>
      <c r="CU66" s="205">
        <f t="shared" si="95"/>
        <v>5000.0000000000009</v>
      </c>
      <c r="CV66" s="205">
        <f t="shared" si="95"/>
        <v>15000.000000000004</v>
      </c>
      <c r="CW66" s="205">
        <f t="shared" si="95"/>
        <v>25000.000000000004</v>
      </c>
      <c r="CX66" s="205">
        <f t="shared" si="95"/>
        <v>35000.000000000007</v>
      </c>
      <c r="CY66" s="205">
        <f t="shared" si="95"/>
        <v>45000.000000000007</v>
      </c>
      <c r="CZ66" s="205">
        <f t="shared" si="95"/>
        <v>55000.000000000007</v>
      </c>
      <c r="DA66" s="205">
        <f t="shared" si="95"/>
        <v>61335.850000000006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2400</v>
      </c>
      <c r="CV67" s="205">
        <f t="shared" si="97"/>
        <v>7200</v>
      </c>
      <c r="CW67" s="205">
        <f t="shared" si="97"/>
        <v>12000</v>
      </c>
      <c r="CX67" s="205">
        <f t="shared" si="97"/>
        <v>16800</v>
      </c>
      <c r="CY67" s="205">
        <f t="shared" si="97"/>
        <v>21600</v>
      </c>
      <c r="CZ67" s="205">
        <f t="shared" si="97"/>
        <v>26400</v>
      </c>
      <c r="DA67" s="205">
        <f t="shared" si="97"/>
        <v>29214.764999999999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0</v>
      </c>
      <c r="AB68" s="205">
        <f t="shared" si="98"/>
        <v>0</v>
      </c>
      <c r="AC68" s="205">
        <f t="shared" si="98"/>
        <v>0</v>
      </c>
      <c r="AD68" s="205">
        <f t="shared" si="98"/>
        <v>0</v>
      </c>
      <c r="AE68" s="205">
        <f t="shared" si="98"/>
        <v>0</v>
      </c>
      <c r="AF68" s="205">
        <f t="shared" si="98"/>
        <v>0</v>
      </c>
      <c r="AG68" s="205">
        <f t="shared" si="98"/>
        <v>0</v>
      </c>
      <c r="AH68" s="205">
        <f t="shared" si="98"/>
        <v>0</v>
      </c>
      <c r="AI68" s="205">
        <f t="shared" si="98"/>
        <v>0</v>
      </c>
      <c r="AJ68" s="205">
        <f t="shared" si="98"/>
        <v>0</v>
      </c>
      <c r="AK68" s="205">
        <f t="shared" si="98"/>
        <v>0</v>
      </c>
      <c r="AL68" s="205">
        <f t="shared" si="98"/>
        <v>0</v>
      </c>
      <c r="AM68" s="205">
        <f t="shared" si="98"/>
        <v>0</v>
      </c>
      <c r="AN68" s="205">
        <f t="shared" si="98"/>
        <v>0</v>
      </c>
      <c r="AO68" s="205">
        <f t="shared" si="98"/>
        <v>0</v>
      </c>
      <c r="AP68" s="205">
        <f t="shared" si="98"/>
        <v>0</v>
      </c>
      <c r="AQ68" s="205">
        <f t="shared" si="98"/>
        <v>0</v>
      </c>
      <c r="AR68" s="205">
        <f t="shared" si="98"/>
        <v>0</v>
      </c>
      <c r="AS68" s="205">
        <f t="shared" si="98"/>
        <v>0</v>
      </c>
      <c r="AT68" s="205">
        <f t="shared" si="98"/>
        <v>0</v>
      </c>
      <c r="AU68" s="205">
        <f t="shared" si="98"/>
        <v>0</v>
      </c>
      <c r="AV68" s="205">
        <f t="shared" si="98"/>
        <v>0</v>
      </c>
      <c r="AW68" s="205">
        <f t="shared" si="98"/>
        <v>0</v>
      </c>
      <c r="AX68" s="205">
        <f t="shared" si="98"/>
        <v>0</v>
      </c>
      <c r="AY68" s="205">
        <f t="shared" si="98"/>
        <v>0</v>
      </c>
      <c r="AZ68" s="205">
        <f t="shared" si="98"/>
        <v>0</v>
      </c>
      <c r="BA68" s="205">
        <f t="shared" si="98"/>
        <v>0</v>
      </c>
      <c r="BB68" s="205">
        <f t="shared" si="98"/>
        <v>0</v>
      </c>
      <c r="BC68" s="205">
        <f t="shared" si="98"/>
        <v>0</v>
      </c>
      <c r="BD68" s="205">
        <f t="shared" si="98"/>
        <v>0</v>
      </c>
      <c r="BE68" s="205">
        <f t="shared" si="98"/>
        <v>0</v>
      </c>
      <c r="BF68" s="205">
        <f t="shared" si="98"/>
        <v>0</v>
      </c>
      <c r="BG68" s="205">
        <f t="shared" si="98"/>
        <v>0</v>
      </c>
      <c r="BH68" s="205">
        <f t="shared" si="98"/>
        <v>0</v>
      </c>
      <c r="BI68" s="205">
        <f t="shared" si="98"/>
        <v>0</v>
      </c>
      <c r="BJ68" s="205">
        <f t="shared" si="98"/>
        <v>0</v>
      </c>
      <c r="BK68" s="205">
        <f t="shared" si="98"/>
        <v>0</v>
      </c>
      <c r="BL68" s="205">
        <f t="shared" si="98"/>
        <v>0</v>
      </c>
      <c r="BM68" s="205">
        <f t="shared" si="98"/>
        <v>0</v>
      </c>
      <c r="BN68" s="205">
        <f t="shared" si="98"/>
        <v>0</v>
      </c>
      <c r="BO68" s="205">
        <f t="shared" si="98"/>
        <v>0</v>
      </c>
      <c r="BP68" s="205">
        <f t="shared" si="98"/>
        <v>0</v>
      </c>
      <c r="BQ68" s="205">
        <f t="shared" si="98"/>
        <v>0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5">
        <f t="shared" si="99"/>
        <v>0</v>
      </c>
      <c r="BT68" s="205">
        <f t="shared" si="99"/>
        <v>0</v>
      </c>
      <c r="BU68" s="205">
        <f t="shared" si="99"/>
        <v>0</v>
      </c>
      <c r="BV68" s="205">
        <f t="shared" si="99"/>
        <v>0</v>
      </c>
      <c r="BW68" s="205">
        <f t="shared" si="99"/>
        <v>0</v>
      </c>
      <c r="BX68" s="205">
        <f t="shared" si="99"/>
        <v>0</v>
      </c>
      <c r="BY68" s="205">
        <f t="shared" si="99"/>
        <v>0</v>
      </c>
      <c r="BZ68" s="205">
        <f t="shared" si="99"/>
        <v>0</v>
      </c>
      <c r="CA68" s="205">
        <f t="shared" si="99"/>
        <v>0</v>
      </c>
      <c r="CB68" s="205">
        <f t="shared" si="99"/>
        <v>0</v>
      </c>
      <c r="CC68" s="205">
        <f t="shared" si="99"/>
        <v>0</v>
      </c>
      <c r="CD68" s="205">
        <f t="shared" si="99"/>
        <v>0</v>
      </c>
      <c r="CE68" s="205">
        <f t="shared" si="99"/>
        <v>0</v>
      </c>
      <c r="CF68" s="205">
        <f t="shared" si="99"/>
        <v>0</v>
      </c>
      <c r="CG68" s="205">
        <f t="shared" si="99"/>
        <v>0</v>
      </c>
      <c r="CH68" s="205">
        <f t="shared" si="99"/>
        <v>0</v>
      </c>
      <c r="CI68" s="205">
        <f t="shared" si="99"/>
        <v>0</v>
      </c>
      <c r="CJ68" s="205">
        <f t="shared" si="99"/>
        <v>0</v>
      </c>
      <c r="CK68" s="205">
        <f t="shared" si="99"/>
        <v>0</v>
      </c>
      <c r="CL68" s="205">
        <f t="shared" si="99"/>
        <v>0</v>
      </c>
      <c r="CM68" s="205">
        <f t="shared" si="99"/>
        <v>0</v>
      </c>
      <c r="CN68" s="205">
        <f t="shared" si="99"/>
        <v>0</v>
      </c>
      <c r="CO68" s="205">
        <f t="shared" si="99"/>
        <v>0</v>
      </c>
      <c r="CP68" s="205">
        <f t="shared" si="99"/>
        <v>0</v>
      </c>
      <c r="CQ68" s="205">
        <f t="shared" si="99"/>
        <v>0</v>
      </c>
      <c r="CR68" s="205">
        <f t="shared" si="99"/>
        <v>0</v>
      </c>
      <c r="CS68" s="205">
        <f t="shared" si="99"/>
        <v>0</v>
      </c>
      <c r="CT68" s="205">
        <f t="shared" si="99"/>
        <v>0</v>
      </c>
      <c r="CU68" s="205">
        <f t="shared" si="99"/>
        <v>600</v>
      </c>
      <c r="CV68" s="205">
        <f t="shared" si="99"/>
        <v>1800</v>
      </c>
      <c r="CW68" s="205">
        <f t="shared" si="99"/>
        <v>3000</v>
      </c>
      <c r="CX68" s="205">
        <f t="shared" si="99"/>
        <v>4200</v>
      </c>
      <c r="CY68" s="205">
        <f t="shared" si="99"/>
        <v>5400</v>
      </c>
      <c r="CZ68" s="205">
        <f t="shared" si="99"/>
        <v>6600</v>
      </c>
      <c r="DA68" s="205">
        <f t="shared" si="99"/>
        <v>10301.75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0</v>
      </c>
      <c r="G69" s="205">
        <f t="shared" si="100"/>
        <v>19.954094836638077</v>
      </c>
      <c r="H69" s="205">
        <f t="shared" si="100"/>
        <v>39.908189673276155</v>
      </c>
      <c r="I69" s="205">
        <f t="shared" si="100"/>
        <v>59.862284509914232</v>
      </c>
      <c r="J69" s="205">
        <f t="shared" si="100"/>
        <v>79.81637934655231</v>
      </c>
      <c r="K69" s="205">
        <f t="shared" si="100"/>
        <v>99.770474183190387</v>
      </c>
      <c r="L69" s="205">
        <f t="shared" si="88"/>
        <v>119.72456901982846</v>
      </c>
      <c r="M69" s="205">
        <f t="shared" si="100"/>
        <v>139.67866385646653</v>
      </c>
      <c r="N69" s="205">
        <f t="shared" si="100"/>
        <v>159.63275869310462</v>
      </c>
      <c r="O69" s="205">
        <f t="shared" si="100"/>
        <v>179.58685352974271</v>
      </c>
      <c r="P69" s="205">
        <f t="shared" si="100"/>
        <v>199.54094836638077</v>
      </c>
      <c r="Q69" s="205">
        <f t="shared" si="100"/>
        <v>219.49504320301884</v>
      </c>
      <c r="R69" s="205">
        <f t="shared" si="100"/>
        <v>239.44913803965693</v>
      </c>
      <c r="S69" s="205">
        <f t="shared" si="100"/>
        <v>259.40323287629502</v>
      </c>
      <c r="T69" s="205">
        <f t="shared" si="100"/>
        <v>279.35732771293306</v>
      </c>
      <c r="U69" s="205">
        <f t="shared" si="100"/>
        <v>299.31142254957115</v>
      </c>
      <c r="V69" s="205">
        <f t="shared" si="100"/>
        <v>319.26551738620924</v>
      </c>
      <c r="W69" s="205">
        <f t="shared" si="100"/>
        <v>339.21961222284733</v>
      </c>
      <c r="X69" s="205">
        <f t="shared" si="100"/>
        <v>359.17370705948542</v>
      </c>
      <c r="Y69" s="205">
        <f t="shared" si="100"/>
        <v>379.12780189612346</v>
      </c>
      <c r="Z69" s="205">
        <f t="shared" si="100"/>
        <v>399.08189673276155</v>
      </c>
      <c r="AA69" s="205">
        <f t="shared" si="100"/>
        <v>419.03599156939964</v>
      </c>
      <c r="AB69" s="205">
        <f t="shared" si="100"/>
        <v>438.99008640603768</v>
      </c>
      <c r="AC69" s="205">
        <f t="shared" si="100"/>
        <v>458.94418124267577</v>
      </c>
      <c r="AD69" s="205">
        <f t="shared" si="100"/>
        <v>478.89827607931386</v>
      </c>
      <c r="AE69" s="205">
        <f t="shared" si="100"/>
        <v>498.85237091595195</v>
      </c>
      <c r="AF69" s="205">
        <f t="shared" si="100"/>
        <v>518.80646575259004</v>
      </c>
      <c r="AG69" s="205">
        <f t="shared" si="100"/>
        <v>538.76056058922813</v>
      </c>
      <c r="AH69" s="205">
        <f t="shared" si="100"/>
        <v>558.71465542586611</v>
      </c>
      <c r="AI69" s="205">
        <f t="shared" si="100"/>
        <v>578.6687502625042</v>
      </c>
      <c r="AJ69" s="205">
        <f t="shared" si="100"/>
        <v>598.6228450991423</v>
      </c>
      <c r="AK69" s="205">
        <f t="shared" si="100"/>
        <v>618.57693993578039</v>
      </c>
      <c r="AL69" s="205">
        <f t="shared" si="100"/>
        <v>638.53103477241848</v>
      </c>
      <c r="AM69" s="205">
        <f t="shared" si="100"/>
        <v>658.48512960905657</v>
      </c>
      <c r="AN69" s="205">
        <f t="shared" si="100"/>
        <v>678.43922444569466</v>
      </c>
      <c r="AO69" s="205">
        <f t="shared" si="100"/>
        <v>698.39331928233275</v>
      </c>
      <c r="AP69" s="205">
        <f t="shared" si="100"/>
        <v>718.34741411897085</v>
      </c>
      <c r="AQ69" s="205">
        <f t="shared" si="100"/>
        <v>738.30150895560882</v>
      </c>
      <c r="AR69" s="205">
        <f t="shared" si="100"/>
        <v>758.25560379224692</v>
      </c>
      <c r="AS69" s="205">
        <f t="shared" si="100"/>
        <v>778.20969862888501</v>
      </c>
      <c r="AT69" s="205">
        <f t="shared" si="100"/>
        <v>798.1637934655231</v>
      </c>
      <c r="AU69" s="205">
        <f t="shared" si="100"/>
        <v>818.11788830216119</v>
      </c>
      <c r="AV69" s="205">
        <f t="shared" si="100"/>
        <v>838.07198313879928</v>
      </c>
      <c r="AW69" s="205">
        <f t="shared" si="100"/>
        <v>858.02607797543737</v>
      </c>
      <c r="AX69" s="205">
        <f t="shared" si="100"/>
        <v>877.98017281207535</v>
      </c>
      <c r="AY69" s="205">
        <f t="shared" si="100"/>
        <v>877.98017281207547</v>
      </c>
      <c r="AZ69" s="205">
        <f t="shared" si="100"/>
        <v>877.98017281207547</v>
      </c>
      <c r="BA69" s="205">
        <f t="shared" si="100"/>
        <v>877.98017281207547</v>
      </c>
      <c r="BB69" s="205">
        <f t="shared" si="100"/>
        <v>877.98017281207547</v>
      </c>
      <c r="BC69" s="205">
        <f t="shared" si="100"/>
        <v>877.98017281207547</v>
      </c>
      <c r="BD69" s="205">
        <f t="shared" si="100"/>
        <v>877.98017281207547</v>
      </c>
      <c r="BE69" s="205">
        <f t="shared" si="100"/>
        <v>877.98017281207547</v>
      </c>
      <c r="BF69" s="205">
        <f t="shared" si="100"/>
        <v>877.98017281207547</v>
      </c>
      <c r="BG69" s="205">
        <f t="shared" si="100"/>
        <v>877.98017281207547</v>
      </c>
      <c r="BH69" s="205">
        <f t="shared" si="100"/>
        <v>877.98017281207547</v>
      </c>
      <c r="BI69" s="205">
        <f t="shared" si="100"/>
        <v>877.98017281207547</v>
      </c>
      <c r="BJ69" s="205">
        <f t="shared" si="100"/>
        <v>877.98017281207547</v>
      </c>
      <c r="BK69" s="205">
        <f t="shared" si="100"/>
        <v>877.98017281207547</v>
      </c>
      <c r="BL69" s="205">
        <f t="shared" si="100"/>
        <v>877.98017281207547</v>
      </c>
      <c r="BM69" s="205">
        <f t="shared" si="100"/>
        <v>877.98017281207547</v>
      </c>
      <c r="BN69" s="205">
        <f t="shared" si="100"/>
        <v>877.98017281207547</v>
      </c>
      <c r="BO69" s="205">
        <f t="shared" si="100"/>
        <v>877.98017281207547</v>
      </c>
      <c r="BP69" s="205">
        <f t="shared" si="100"/>
        <v>877.98017281207547</v>
      </c>
      <c r="BQ69" s="205">
        <f t="shared" si="100"/>
        <v>877.98017281207547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877.98017281207547</v>
      </c>
      <c r="BS69" s="205">
        <f t="shared" si="101"/>
        <v>877.98017281207547</v>
      </c>
      <c r="BT69" s="205">
        <f t="shared" si="101"/>
        <v>877.98017281207547</v>
      </c>
      <c r="BU69" s="205">
        <f t="shared" si="101"/>
        <v>877.98017281207547</v>
      </c>
      <c r="BV69" s="205">
        <f t="shared" si="101"/>
        <v>877.98017281207547</v>
      </c>
      <c r="BW69" s="205">
        <f t="shared" si="101"/>
        <v>877.98017281207547</v>
      </c>
      <c r="BX69" s="205">
        <f t="shared" si="101"/>
        <v>877.98017281207547</v>
      </c>
      <c r="BY69" s="205">
        <f t="shared" si="101"/>
        <v>877.98017281207547</v>
      </c>
      <c r="BZ69" s="205">
        <f t="shared" si="101"/>
        <v>877.98017281207547</v>
      </c>
      <c r="CA69" s="205">
        <f t="shared" si="101"/>
        <v>877.98017281207547</v>
      </c>
      <c r="CB69" s="205">
        <f t="shared" si="101"/>
        <v>877.98017281207547</v>
      </c>
      <c r="CC69" s="205">
        <f t="shared" si="101"/>
        <v>877.98017281207547</v>
      </c>
      <c r="CD69" s="205">
        <f t="shared" si="101"/>
        <v>877.98017281207547</v>
      </c>
      <c r="CE69" s="205">
        <f t="shared" si="101"/>
        <v>877.98017281207547</v>
      </c>
      <c r="CF69" s="205">
        <f t="shared" si="101"/>
        <v>877.98017281207547</v>
      </c>
      <c r="CG69" s="205">
        <f t="shared" si="101"/>
        <v>877.98017281207547</v>
      </c>
      <c r="CH69" s="205">
        <f t="shared" si="101"/>
        <v>877.98017281207547</v>
      </c>
      <c r="CI69" s="205">
        <f t="shared" si="101"/>
        <v>877.98017281207547</v>
      </c>
      <c r="CJ69" s="205">
        <f t="shared" si="101"/>
        <v>877.98017281207547</v>
      </c>
      <c r="CK69" s="205">
        <f t="shared" si="101"/>
        <v>877.98017281207547</v>
      </c>
      <c r="CL69" s="205">
        <f t="shared" si="101"/>
        <v>877.98017281207547</v>
      </c>
      <c r="CM69" s="205">
        <f t="shared" si="101"/>
        <v>877.98017281207547</v>
      </c>
      <c r="CN69" s="205">
        <f t="shared" si="101"/>
        <v>877.98017281207547</v>
      </c>
      <c r="CO69" s="205">
        <f t="shared" si="101"/>
        <v>877.98017281207547</v>
      </c>
      <c r="CP69" s="205">
        <f t="shared" si="101"/>
        <v>877.98017281207547</v>
      </c>
      <c r="CQ69" s="205">
        <f t="shared" si="101"/>
        <v>877.98017281207547</v>
      </c>
      <c r="CR69" s="205">
        <f t="shared" si="101"/>
        <v>877.98017281207547</v>
      </c>
      <c r="CS69" s="205">
        <f t="shared" si="101"/>
        <v>877.98017281207547</v>
      </c>
      <c r="CT69" s="205">
        <f t="shared" si="101"/>
        <v>877.98017281207547</v>
      </c>
      <c r="CU69" s="205">
        <f t="shared" si="101"/>
        <v>804.81515841106921</v>
      </c>
      <c r="CV69" s="205">
        <f t="shared" si="101"/>
        <v>658.48512960905657</v>
      </c>
      <c r="CW69" s="205">
        <f t="shared" si="101"/>
        <v>512.15510080704405</v>
      </c>
      <c r="CX69" s="205">
        <f t="shared" si="101"/>
        <v>365.82507200503142</v>
      </c>
      <c r="CY69" s="205">
        <f t="shared" si="101"/>
        <v>219.49504320301889</v>
      </c>
      <c r="CZ69" s="205">
        <f t="shared" si="101"/>
        <v>73.16501440100626</v>
      </c>
      <c r="DA69" s="205">
        <f t="shared" si="101"/>
        <v>7.365000000000002</v>
      </c>
    </row>
    <row r="70" spans="1:105" s="205" customFormat="1">
      <c r="A70" s="205" t="str">
        <f>Income!A85</f>
        <v>Cash transfer - official</v>
      </c>
      <c r="F70" s="205">
        <f t="shared" si="100"/>
        <v>0</v>
      </c>
      <c r="G70" s="205">
        <f t="shared" si="100"/>
        <v>459.54545454545456</v>
      </c>
      <c r="H70" s="205">
        <f t="shared" si="100"/>
        <v>919.09090909090912</v>
      </c>
      <c r="I70" s="205">
        <f t="shared" si="100"/>
        <v>1378.6363636363637</v>
      </c>
      <c r="J70" s="205">
        <f t="shared" si="100"/>
        <v>1838.1818181818182</v>
      </c>
      <c r="K70" s="205">
        <f t="shared" si="100"/>
        <v>2297.727272727273</v>
      </c>
      <c r="L70" s="205">
        <f t="shared" si="100"/>
        <v>2757.2727272727275</v>
      </c>
      <c r="M70" s="205">
        <f t="shared" si="100"/>
        <v>3216.818181818182</v>
      </c>
      <c r="N70" s="205">
        <f t="shared" si="100"/>
        <v>3676.3636363636365</v>
      </c>
      <c r="O70" s="205">
        <f t="shared" si="100"/>
        <v>4135.909090909091</v>
      </c>
      <c r="P70" s="205">
        <f t="shared" si="100"/>
        <v>4595.454545454546</v>
      </c>
      <c r="Q70" s="205">
        <f t="shared" si="100"/>
        <v>5055</v>
      </c>
      <c r="R70" s="205">
        <f t="shared" si="100"/>
        <v>5514.545454545455</v>
      </c>
      <c r="S70" s="205">
        <f t="shared" si="100"/>
        <v>5974.090909090909</v>
      </c>
      <c r="T70" s="205">
        <f t="shared" si="100"/>
        <v>6433.636363636364</v>
      </c>
      <c r="U70" s="205">
        <f t="shared" si="100"/>
        <v>6893.181818181818</v>
      </c>
      <c r="V70" s="205">
        <f t="shared" si="100"/>
        <v>7352.727272727273</v>
      </c>
      <c r="W70" s="205">
        <f t="shared" si="100"/>
        <v>7812.2727272727279</v>
      </c>
      <c r="X70" s="205">
        <f t="shared" si="100"/>
        <v>8271.818181818182</v>
      </c>
      <c r="Y70" s="205">
        <f t="shared" si="100"/>
        <v>8731.363636363636</v>
      </c>
      <c r="Z70" s="205">
        <f t="shared" si="100"/>
        <v>9190.9090909090919</v>
      </c>
      <c r="AA70" s="205">
        <f t="shared" si="100"/>
        <v>9650.454545454546</v>
      </c>
      <c r="AB70" s="205">
        <f t="shared" si="100"/>
        <v>10110</v>
      </c>
      <c r="AC70" s="205">
        <f t="shared" si="100"/>
        <v>10569.545454545454</v>
      </c>
      <c r="AD70" s="205">
        <f t="shared" si="100"/>
        <v>11029.09090909091</v>
      </c>
      <c r="AE70" s="205">
        <f t="shared" si="100"/>
        <v>11488.636363636364</v>
      </c>
      <c r="AF70" s="205">
        <f t="shared" si="100"/>
        <v>11948.181818181818</v>
      </c>
      <c r="AG70" s="205">
        <f t="shared" si="100"/>
        <v>12407.727272727274</v>
      </c>
      <c r="AH70" s="205">
        <f t="shared" si="100"/>
        <v>12867.272727272728</v>
      </c>
      <c r="AI70" s="205">
        <f t="shared" si="100"/>
        <v>13326.818181818182</v>
      </c>
      <c r="AJ70" s="205">
        <f t="shared" si="100"/>
        <v>13786.363636363636</v>
      </c>
      <c r="AK70" s="205">
        <f t="shared" si="100"/>
        <v>14245.909090909092</v>
      </c>
      <c r="AL70" s="205">
        <f t="shared" si="100"/>
        <v>14705.454545454546</v>
      </c>
      <c r="AM70" s="205">
        <f t="shared" si="100"/>
        <v>15165</v>
      </c>
      <c r="AN70" s="205">
        <f t="shared" si="100"/>
        <v>15624.545454545456</v>
      </c>
      <c r="AO70" s="205">
        <f t="shared" si="100"/>
        <v>16084.09090909091</v>
      </c>
      <c r="AP70" s="205">
        <f t="shared" si="100"/>
        <v>16543.636363636364</v>
      </c>
      <c r="AQ70" s="205">
        <f t="shared" si="100"/>
        <v>17003.18181818182</v>
      </c>
      <c r="AR70" s="205">
        <f t="shared" si="100"/>
        <v>17462.727272727272</v>
      </c>
      <c r="AS70" s="205">
        <f t="shared" si="100"/>
        <v>17922.272727272728</v>
      </c>
      <c r="AT70" s="205">
        <f t="shared" si="100"/>
        <v>18381.818181818184</v>
      </c>
      <c r="AU70" s="205">
        <f t="shared" si="100"/>
        <v>18841.363636363636</v>
      </c>
      <c r="AV70" s="205">
        <f t="shared" si="100"/>
        <v>19300.909090909092</v>
      </c>
      <c r="AW70" s="205">
        <f t="shared" si="100"/>
        <v>19760.454545454548</v>
      </c>
      <c r="AX70" s="205">
        <f t="shared" si="100"/>
        <v>20220</v>
      </c>
      <c r="AY70" s="205">
        <f t="shared" si="100"/>
        <v>20220</v>
      </c>
      <c r="AZ70" s="205">
        <f t="shared" si="100"/>
        <v>20220</v>
      </c>
      <c r="BA70" s="205">
        <f t="shared" si="100"/>
        <v>20220</v>
      </c>
      <c r="BB70" s="205">
        <f t="shared" si="100"/>
        <v>20220</v>
      </c>
      <c r="BC70" s="205">
        <f t="shared" si="100"/>
        <v>20220</v>
      </c>
      <c r="BD70" s="205">
        <f t="shared" si="100"/>
        <v>20220</v>
      </c>
      <c r="BE70" s="205">
        <f t="shared" si="100"/>
        <v>20220</v>
      </c>
      <c r="BF70" s="205">
        <f t="shared" si="100"/>
        <v>20220</v>
      </c>
      <c r="BG70" s="205">
        <f t="shared" si="100"/>
        <v>20220</v>
      </c>
      <c r="BH70" s="205">
        <f t="shared" si="100"/>
        <v>20220</v>
      </c>
      <c r="BI70" s="205">
        <f t="shared" si="100"/>
        <v>20220</v>
      </c>
      <c r="BJ70" s="205">
        <f t="shared" si="100"/>
        <v>20220</v>
      </c>
      <c r="BK70" s="205">
        <f t="shared" si="100"/>
        <v>20220</v>
      </c>
      <c r="BL70" s="205">
        <f t="shared" si="100"/>
        <v>20220</v>
      </c>
      <c r="BM70" s="205">
        <f t="shared" si="100"/>
        <v>20220</v>
      </c>
      <c r="BN70" s="205">
        <f t="shared" si="100"/>
        <v>20220</v>
      </c>
      <c r="BO70" s="205">
        <f t="shared" si="100"/>
        <v>20220</v>
      </c>
      <c r="BP70" s="205">
        <f t="shared" si="100"/>
        <v>20220</v>
      </c>
      <c r="BQ70" s="205">
        <f t="shared" si="100"/>
        <v>20220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20220</v>
      </c>
      <c r="BS70" s="205">
        <f t="shared" si="102"/>
        <v>20220</v>
      </c>
      <c r="BT70" s="205">
        <f t="shared" si="102"/>
        <v>20220</v>
      </c>
      <c r="BU70" s="205">
        <f t="shared" si="102"/>
        <v>20220</v>
      </c>
      <c r="BV70" s="205">
        <f t="shared" si="102"/>
        <v>20220</v>
      </c>
      <c r="BW70" s="205">
        <f t="shared" si="102"/>
        <v>20220</v>
      </c>
      <c r="BX70" s="205">
        <f t="shared" si="102"/>
        <v>20220</v>
      </c>
      <c r="BY70" s="205">
        <f t="shared" si="102"/>
        <v>20220</v>
      </c>
      <c r="BZ70" s="205">
        <f t="shared" si="102"/>
        <v>20220</v>
      </c>
      <c r="CA70" s="205">
        <f t="shared" si="102"/>
        <v>20220</v>
      </c>
      <c r="CB70" s="205">
        <f t="shared" si="102"/>
        <v>20220</v>
      </c>
      <c r="CC70" s="205">
        <f t="shared" si="102"/>
        <v>20220</v>
      </c>
      <c r="CD70" s="205">
        <f t="shared" si="102"/>
        <v>20220</v>
      </c>
      <c r="CE70" s="205">
        <f t="shared" si="102"/>
        <v>20220</v>
      </c>
      <c r="CF70" s="205">
        <f t="shared" si="102"/>
        <v>20220</v>
      </c>
      <c r="CG70" s="205">
        <f t="shared" si="102"/>
        <v>20220</v>
      </c>
      <c r="CH70" s="205">
        <f t="shared" si="102"/>
        <v>20220</v>
      </c>
      <c r="CI70" s="205">
        <f t="shared" si="102"/>
        <v>20220</v>
      </c>
      <c r="CJ70" s="205">
        <f t="shared" si="102"/>
        <v>20220</v>
      </c>
      <c r="CK70" s="205">
        <f t="shared" si="102"/>
        <v>20220</v>
      </c>
      <c r="CL70" s="205">
        <f t="shared" si="102"/>
        <v>20220</v>
      </c>
      <c r="CM70" s="205">
        <f t="shared" si="102"/>
        <v>20220</v>
      </c>
      <c r="CN70" s="205">
        <f t="shared" si="102"/>
        <v>20220</v>
      </c>
      <c r="CO70" s="205">
        <f t="shared" si="102"/>
        <v>20220</v>
      </c>
      <c r="CP70" s="205">
        <f t="shared" si="102"/>
        <v>20220</v>
      </c>
      <c r="CQ70" s="205">
        <f t="shared" si="102"/>
        <v>20220</v>
      </c>
      <c r="CR70" s="205">
        <f t="shared" si="102"/>
        <v>20220</v>
      </c>
      <c r="CS70" s="205">
        <f t="shared" si="102"/>
        <v>20220</v>
      </c>
      <c r="CT70" s="205">
        <f t="shared" si="102"/>
        <v>20220</v>
      </c>
      <c r="CU70" s="205">
        <f t="shared" si="102"/>
        <v>19170</v>
      </c>
      <c r="CV70" s="205">
        <f t="shared" si="102"/>
        <v>17070</v>
      </c>
      <c r="CW70" s="205">
        <f t="shared" si="102"/>
        <v>14970</v>
      </c>
      <c r="CX70" s="205">
        <f t="shared" si="102"/>
        <v>12870</v>
      </c>
      <c r="CY70" s="205">
        <f t="shared" si="102"/>
        <v>10770</v>
      </c>
      <c r="CZ70" s="205">
        <f t="shared" si="102"/>
        <v>8670</v>
      </c>
      <c r="DA70" s="205">
        <f t="shared" si="102"/>
        <v>7056.085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0</v>
      </c>
      <c r="V71" s="205">
        <f t="shared" si="103"/>
        <v>0</v>
      </c>
      <c r="W71" s="205">
        <f t="shared" si="103"/>
        <v>0</v>
      </c>
      <c r="X71" s="205">
        <f t="shared" si="103"/>
        <v>0</v>
      </c>
      <c r="Y71" s="205">
        <f t="shared" si="103"/>
        <v>0</v>
      </c>
      <c r="Z71" s="205">
        <f t="shared" si="103"/>
        <v>0</v>
      </c>
      <c r="AA71" s="205">
        <f t="shared" si="103"/>
        <v>0</v>
      </c>
      <c r="AB71" s="205">
        <f t="shared" si="103"/>
        <v>0</v>
      </c>
      <c r="AC71" s="205">
        <f t="shared" si="103"/>
        <v>0</v>
      </c>
      <c r="AD71" s="205">
        <f t="shared" si="103"/>
        <v>0</v>
      </c>
      <c r="AE71" s="205">
        <f t="shared" si="103"/>
        <v>0</v>
      </c>
      <c r="AF71" s="205">
        <f t="shared" si="103"/>
        <v>0</v>
      </c>
      <c r="AG71" s="205">
        <f t="shared" si="103"/>
        <v>0</v>
      </c>
      <c r="AH71" s="205">
        <f t="shared" si="103"/>
        <v>0</v>
      </c>
      <c r="AI71" s="205">
        <f t="shared" si="103"/>
        <v>0</v>
      </c>
      <c r="AJ71" s="205">
        <f t="shared" si="103"/>
        <v>0</v>
      </c>
      <c r="AK71" s="205">
        <f t="shared" si="103"/>
        <v>0</v>
      </c>
      <c r="AL71" s="205">
        <f t="shared" si="103"/>
        <v>0</v>
      </c>
      <c r="AM71" s="205">
        <f t="shared" si="103"/>
        <v>0</v>
      </c>
      <c r="AN71" s="205">
        <f t="shared" si="103"/>
        <v>0</v>
      </c>
      <c r="AO71" s="205">
        <f t="shared" si="103"/>
        <v>0</v>
      </c>
      <c r="AP71" s="205">
        <f t="shared" si="103"/>
        <v>0</v>
      </c>
      <c r="AQ71" s="205">
        <f t="shared" si="103"/>
        <v>0</v>
      </c>
      <c r="AR71" s="205">
        <f t="shared" si="103"/>
        <v>0</v>
      </c>
      <c r="AS71" s="205">
        <f t="shared" si="103"/>
        <v>0</v>
      </c>
      <c r="AT71" s="205">
        <f t="shared" si="103"/>
        <v>0</v>
      </c>
      <c r="AU71" s="205">
        <f t="shared" si="103"/>
        <v>0</v>
      </c>
      <c r="AV71" s="205">
        <f t="shared" si="103"/>
        <v>0</v>
      </c>
      <c r="AW71" s="205">
        <f t="shared" si="103"/>
        <v>0</v>
      </c>
      <c r="AX71" s="205">
        <f t="shared" si="103"/>
        <v>0</v>
      </c>
      <c r="AY71" s="205">
        <f t="shared" si="103"/>
        <v>0</v>
      </c>
      <c r="AZ71" s="205">
        <f t="shared" si="103"/>
        <v>0</v>
      </c>
      <c r="BA71" s="205">
        <f t="shared" si="103"/>
        <v>0</v>
      </c>
      <c r="BB71" s="205">
        <f t="shared" si="103"/>
        <v>0</v>
      </c>
      <c r="BC71" s="205">
        <f t="shared" si="103"/>
        <v>0</v>
      </c>
      <c r="BD71" s="205">
        <f t="shared" si="103"/>
        <v>0</v>
      </c>
      <c r="BE71" s="205">
        <f t="shared" si="103"/>
        <v>0</v>
      </c>
      <c r="BF71" s="205">
        <f t="shared" si="103"/>
        <v>0</v>
      </c>
      <c r="BG71" s="205">
        <f t="shared" si="103"/>
        <v>0</v>
      </c>
      <c r="BH71" s="205">
        <f t="shared" si="103"/>
        <v>0</v>
      </c>
      <c r="BI71" s="205">
        <f t="shared" si="103"/>
        <v>0</v>
      </c>
      <c r="BJ71" s="205">
        <f t="shared" si="103"/>
        <v>0</v>
      </c>
      <c r="BK71" s="205">
        <f t="shared" si="103"/>
        <v>0</v>
      </c>
      <c r="BL71" s="205">
        <f t="shared" si="103"/>
        <v>0</v>
      </c>
      <c r="BM71" s="205">
        <f t="shared" si="103"/>
        <v>0</v>
      </c>
      <c r="BN71" s="205">
        <f t="shared" si="103"/>
        <v>0</v>
      </c>
      <c r="BO71" s="205">
        <f t="shared" si="103"/>
        <v>0</v>
      </c>
      <c r="BP71" s="205">
        <f t="shared" si="103"/>
        <v>0</v>
      </c>
      <c r="BQ71" s="205">
        <f t="shared" si="103"/>
        <v>0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5">
        <f t="shared" si="104"/>
        <v>0</v>
      </c>
      <c r="BW71" s="205">
        <f t="shared" si="104"/>
        <v>0</v>
      </c>
      <c r="BX71" s="205">
        <f t="shared" si="104"/>
        <v>0</v>
      </c>
      <c r="BY71" s="205">
        <f t="shared" si="104"/>
        <v>0</v>
      </c>
      <c r="BZ71" s="205">
        <f t="shared" si="104"/>
        <v>0</v>
      </c>
      <c r="CA71" s="205">
        <f t="shared" si="104"/>
        <v>0</v>
      </c>
      <c r="CB71" s="205">
        <f t="shared" si="104"/>
        <v>0</v>
      </c>
      <c r="CC71" s="205">
        <f t="shared" si="104"/>
        <v>0</v>
      </c>
      <c r="CD71" s="205">
        <f t="shared" si="104"/>
        <v>0</v>
      </c>
      <c r="CE71" s="205">
        <f t="shared" si="104"/>
        <v>0</v>
      </c>
      <c r="CF71" s="205">
        <f t="shared" si="104"/>
        <v>0</v>
      </c>
      <c r="CG71" s="205">
        <f t="shared" si="104"/>
        <v>0</v>
      </c>
      <c r="CH71" s="205">
        <f t="shared" si="104"/>
        <v>0</v>
      </c>
      <c r="CI71" s="205">
        <f t="shared" si="104"/>
        <v>0</v>
      </c>
      <c r="CJ71" s="205">
        <f t="shared" si="104"/>
        <v>0</v>
      </c>
      <c r="CK71" s="205">
        <f t="shared" si="104"/>
        <v>0</v>
      </c>
      <c r="CL71" s="205">
        <f t="shared" si="104"/>
        <v>0</v>
      </c>
      <c r="CM71" s="205">
        <f t="shared" si="104"/>
        <v>0</v>
      </c>
      <c r="CN71" s="205">
        <f t="shared" si="104"/>
        <v>0</v>
      </c>
      <c r="CO71" s="205">
        <f t="shared" si="104"/>
        <v>0</v>
      </c>
      <c r="CP71" s="205">
        <f t="shared" si="104"/>
        <v>0</v>
      </c>
      <c r="CQ71" s="205">
        <f t="shared" si="104"/>
        <v>0</v>
      </c>
      <c r="CR71" s="205">
        <f t="shared" si="104"/>
        <v>0</v>
      </c>
      <c r="CS71" s="205">
        <f t="shared" si="104"/>
        <v>0</v>
      </c>
      <c r="CT71" s="205">
        <f t="shared" si="104"/>
        <v>0</v>
      </c>
      <c r="CU71" s="205">
        <f t="shared" si="104"/>
        <v>0</v>
      </c>
      <c r="CV71" s="205">
        <f t="shared" si="104"/>
        <v>0</v>
      </c>
      <c r="CW71" s="205">
        <f t="shared" si="104"/>
        <v>0</v>
      </c>
      <c r="CX71" s="205">
        <f t="shared" si="104"/>
        <v>0</v>
      </c>
      <c r="CY71" s="205">
        <f t="shared" si="104"/>
        <v>0</v>
      </c>
      <c r="CZ71" s="205">
        <f t="shared" si="104"/>
        <v>0</v>
      </c>
      <c r="DA71" s="205">
        <f t="shared" si="104"/>
        <v>148.16499999999999</v>
      </c>
    </row>
    <row r="72" spans="1:105" s="205" customFormat="1">
      <c r="A72" s="205" t="str">
        <f>Income!A88</f>
        <v>TOTAL</v>
      </c>
      <c r="F72" s="205">
        <f>SUM(F59:F71)</f>
        <v>0</v>
      </c>
      <c r="G72" s="205">
        <f t="shared" ref="G72:BR72" si="105">SUM(G59:G71)</f>
        <v>498.78285781595116</v>
      </c>
      <c r="H72" s="205">
        <f t="shared" si="105"/>
        <v>997.56571563190232</v>
      </c>
      <c r="I72" s="205">
        <f t="shared" si="105"/>
        <v>1496.3485734478536</v>
      </c>
      <c r="J72" s="205">
        <f t="shared" si="105"/>
        <v>1995.1314312638046</v>
      </c>
      <c r="K72" s="205">
        <f t="shared" si="105"/>
        <v>2493.9142890797561</v>
      </c>
      <c r="L72" s="205">
        <f t="shared" si="105"/>
        <v>2992.6971468957072</v>
      </c>
      <c r="M72" s="205">
        <f t="shared" si="105"/>
        <v>3491.4800047116582</v>
      </c>
      <c r="N72" s="205">
        <f t="shared" si="105"/>
        <v>3990.2628625276093</v>
      </c>
      <c r="O72" s="205">
        <f t="shared" si="105"/>
        <v>4489.0457203435608</v>
      </c>
      <c r="P72" s="205">
        <f t="shared" si="105"/>
        <v>4987.8285781595123</v>
      </c>
      <c r="Q72" s="205">
        <f t="shared" si="105"/>
        <v>5486.6114359754629</v>
      </c>
      <c r="R72" s="205">
        <f t="shared" si="105"/>
        <v>5985.3942937914144</v>
      </c>
      <c r="S72" s="205">
        <f t="shared" si="105"/>
        <v>6484.177151607365</v>
      </c>
      <c r="T72" s="205">
        <f t="shared" si="105"/>
        <v>6982.9600094233165</v>
      </c>
      <c r="U72" s="205">
        <f t="shared" si="105"/>
        <v>7481.7428672392671</v>
      </c>
      <c r="V72" s="205">
        <f t="shared" si="105"/>
        <v>7980.5257250552186</v>
      </c>
      <c r="W72" s="205">
        <f t="shared" si="105"/>
        <v>8479.3085828711701</v>
      </c>
      <c r="X72" s="205">
        <f t="shared" si="105"/>
        <v>8978.0914406871216</v>
      </c>
      <c r="Y72" s="205">
        <f t="shared" si="105"/>
        <v>9476.8742985030713</v>
      </c>
      <c r="Z72" s="205">
        <f t="shared" si="105"/>
        <v>9975.6571563190246</v>
      </c>
      <c r="AA72" s="205">
        <f t="shared" si="105"/>
        <v>10474.440014134974</v>
      </c>
      <c r="AB72" s="205">
        <f t="shared" si="105"/>
        <v>10973.222871950926</v>
      </c>
      <c r="AC72" s="205">
        <f t="shared" si="105"/>
        <v>11472.005729766875</v>
      </c>
      <c r="AD72" s="205">
        <f t="shared" si="105"/>
        <v>11970.788587582829</v>
      </c>
      <c r="AE72" s="205">
        <f t="shared" si="105"/>
        <v>12469.57144539878</v>
      </c>
      <c r="AF72" s="205">
        <f t="shared" si="105"/>
        <v>12968.35430321473</v>
      </c>
      <c r="AG72" s="205">
        <f t="shared" si="105"/>
        <v>13467.137161030683</v>
      </c>
      <c r="AH72" s="205">
        <f t="shared" si="105"/>
        <v>13965.920018846633</v>
      </c>
      <c r="AI72" s="205">
        <f t="shared" si="105"/>
        <v>14464.702876662584</v>
      </c>
      <c r="AJ72" s="205">
        <f t="shared" si="105"/>
        <v>14963.485734478534</v>
      </c>
      <c r="AK72" s="205">
        <f t="shared" si="105"/>
        <v>15462.268592294487</v>
      </c>
      <c r="AL72" s="205">
        <f t="shared" si="105"/>
        <v>15961.051450110437</v>
      </c>
      <c r="AM72" s="205">
        <f t="shared" si="105"/>
        <v>16459.834307926387</v>
      </c>
      <c r="AN72" s="205">
        <f t="shared" si="105"/>
        <v>16958.61716574234</v>
      </c>
      <c r="AO72" s="205">
        <f t="shared" si="105"/>
        <v>17457.400023558293</v>
      </c>
      <c r="AP72" s="205">
        <f t="shared" si="105"/>
        <v>17956.182881374243</v>
      </c>
      <c r="AQ72" s="205">
        <f t="shared" si="105"/>
        <v>18454.965739190196</v>
      </c>
      <c r="AR72" s="205">
        <f t="shared" si="105"/>
        <v>18953.748597006143</v>
      </c>
      <c r="AS72" s="205">
        <f t="shared" si="105"/>
        <v>19452.531454822096</v>
      </c>
      <c r="AT72" s="205">
        <f t="shared" si="105"/>
        <v>19951.314312638049</v>
      </c>
      <c r="AU72" s="205">
        <f t="shared" si="105"/>
        <v>20450.097170453999</v>
      </c>
      <c r="AV72" s="205">
        <f t="shared" si="105"/>
        <v>20948.880028269949</v>
      </c>
      <c r="AW72" s="205">
        <f t="shared" si="105"/>
        <v>21447.662886085902</v>
      </c>
      <c r="AX72" s="205">
        <f t="shared" si="105"/>
        <v>21946.445743901852</v>
      </c>
      <c r="AY72" s="205">
        <f t="shared" si="105"/>
        <v>22144.624354175321</v>
      </c>
      <c r="AZ72" s="205">
        <f t="shared" si="105"/>
        <v>22342.802964448791</v>
      </c>
      <c r="BA72" s="205">
        <f t="shared" si="105"/>
        <v>22540.981574722264</v>
      </c>
      <c r="BB72" s="205">
        <f t="shared" si="105"/>
        <v>22739.160184995733</v>
      </c>
      <c r="BC72" s="205">
        <f t="shared" si="105"/>
        <v>22937.338795269203</v>
      </c>
      <c r="BD72" s="205">
        <f t="shared" si="105"/>
        <v>23135.517405542676</v>
      </c>
      <c r="BE72" s="205">
        <f t="shared" si="105"/>
        <v>23333.696015816146</v>
      </c>
      <c r="BF72" s="205">
        <f t="shared" si="105"/>
        <v>23531.874626089615</v>
      </c>
      <c r="BG72" s="205">
        <f t="shared" si="105"/>
        <v>23730.053236363085</v>
      </c>
      <c r="BH72" s="205">
        <f t="shared" si="105"/>
        <v>23928.231846636554</v>
      </c>
      <c r="BI72" s="205">
        <f t="shared" si="105"/>
        <v>24126.410456910027</v>
      </c>
      <c r="BJ72" s="205">
        <f t="shared" si="105"/>
        <v>24324.589067183497</v>
      </c>
      <c r="BK72" s="205">
        <f t="shared" si="105"/>
        <v>24522.767677456966</v>
      </c>
      <c r="BL72" s="205">
        <f t="shared" si="105"/>
        <v>24720.946287730436</v>
      </c>
      <c r="BM72" s="205">
        <f t="shared" si="105"/>
        <v>24919.124898003909</v>
      </c>
      <c r="BN72" s="205">
        <f t="shared" si="105"/>
        <v>25117.303508277379</v>
      </c>
      <c r="BO72" s="205">
        <f t="shared" si="105"/>
        <v>25315.482118550848</v>
      </c>
      <c r="BP72" s="205">
        <f t="shared" si="105"/>
        <v>25513.660728824318</v>
      </c>
      <c r="BQ72" s="205">
        <f t="shared" si="105"/>
        <v>25711.839339097787</v>
      </c>
      <c r="BR72" s="205">
        <f t="shared" si="105"/>
        <v>25910.01794937126</v>
      </c>
      <c r="BS72" s="205">
        <f t="shared" ref="BS72:DA72" si="106">SUM(BS59:BS71)</f>
        <v>26108.19655964473</v>
      </c>
      <c r="BT72" s="205">
        <f t="shared" si="106"/>
        <v>26306.375169918199</v>
      </c>
      <c r="BU72" s="205">
        <f t="shared" si="106"/>
        <v>26504.553780191669</v>
      </c>
      <c r="BV72" s="205">
        <f t="shared" si="106"/>
        <v>26702.732390465142</v>
      </c>
      <c r="BW72" s="205">
        <f t="shared" si="106"/>
        <v>26900.911000738612</v>
      </c>
      <c r="BX72" s="205">
        <f t="shared" si="106"/>
        <v>27099.089611012081</v>
      </c>
      <c r="BY72" s="205">
        <f t="shared" si="106"/>
        <v>27297.268221285551</v>
      </c>
      <c r="BZ72" s="205">
        <f t="shared" si="106"/>
        <v>27495.446831559024</v>
      </c>
      <c r="CA72" s="205">
        <f t="shared" si="106"/>
        <v>27693.625441832493</v>
      </c>
      <c r="CB72" s="205">
        <f t="shared" si="106"/>
        <v>27891.804052105963</v>
      </c>
      <c r="CC72" s="205">
        <f t="shared" si="106"/>
        <v>28089.982662379436</v>
      </c>
      <c r="CD72" s="205">
        <f t="shared" si="106"/>
        <v>28288.161272652906</v>
      </c>
      <c r="CE72" s="205">
        <f t="shared" si="106"/>
        <v>28486.339882926375</v>
      </c>
      <c r="CF72" s="205">
        <f t="shared" si="106"/>
        <v>28684.518493199845</v>
      </c>
      <c r="CG72" s="205">
        <f t="shared" si="106"/>
        <v>28882.697103473314</v>
      </c>
      <c r="CH72" s="205">
        <f t="shared" si="106"/>
        <v>29080.875713746784</v>
      </c>
      <c r="CI72" s="205">
        <f t="shared" si="106"/>
        <v>29279.054324020257</v>
      </c>
      <c r="CJ72" s="205">
        <f t="shared" si="106"/>
        <v>29477.232934293723</v>
      </c>
      <c r="CK72" s="205">
        <f t="shared" si="106"/>
        <v>29675.411544567196</v>
      </c>
      <c r="CL72" s="205">
        <f t="shared" si="106"/>
        <v>29873.590154840669</v>
      </c>
      <c r="CM72" s="205">
        <f t="shared" si="106"/>
        <v>30071.768765114139</v>
      </c>
      <c r="CN72" s="205">
        <f t="shared" si="106"/>
        <v>30269.947375387608</v>
      </c>
      <c r="CO72" s="205">
        <f t="shared" si="106"/>
        <v>30468.125985661078</v>
      </c>
      <c r="CP72" s="205">
        <f t="shared" si="106"/>
        <v>30666.304595934547</v>
      </c>
      <c r="CQ72" s="205">
        <f t="shared" si="106"/>
        <v>30864.483206208017</v>
      </c>
      <c r="CR72" s="205">
        <f t="shared" si="106"/>
        <v>31062.661816481486</v>
      </c>
      <c r="CS72" s="205">
        <f t="shared" si="106"/>
        <v>31260.840426754959</v>
      </c>
      <c r="CT72" s="205">
        <f t="shared" si="106"/>
        <v>31459.019037028433</v>
      </c>
      <c r="CU72" s="205">
        <f t="shared" si="106"/>
        <v>39951.063647976895</v>
      </c>
      <c r="CV72" s="205">
        <f t="shared" si="106"/>
        <v>56736.974259600342</v>
      </c>
      <c r="CW72" s="205">
        <f t="shared" si="106"/>
        <v>73522.884871223796</v>
      </c>
      <c r="CX72" s="205">
        <f t="shared" si="106"/>
        <v>90308.795482847243</v>
      </c>
      <c r="CY72" s="205">
        <f t="shared" si="106"/>
        <v>107094.7060944707</v>
      </c>
      <c r="CZ72" s="205">
        <f t="shared" si="106"/>
        <v>123880.61670609417</v>
      </c>
      <c r="DA72" s="205">
        <f t="shared" si="106"/>
        <v>137163.47251190589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0</v>
      </c>
      <c r="D107" s="215">
        <f>C23</f>
        <v>88</v>
      </c>
      <c r="E107" s="215">
        <f>D23</f>
        <v>97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18.374217524767637</v>
      </c>
      <c r="D108" s="213">
        <f>BU42</f>
        <v>13.225554512235542</v>
      </c>
      <c r="E108" s="213">
        <f>CR42</f>
        <v>13.225554512235542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0</v>
      </c>
      <c r="D109" s="213">
        <f t="shared" ref="D109:D120" si="108">BU43</f>
        <v>11.793814432989691</v>
      </c>
      <c r="E109" s="213">
        <f t="shared" ref="E109:E120" si="109">CR43</f>
        <v>11.793814432989691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0</v>
      </c>
      <c r="D110" s="213">
        <f t="shared" si="108"/>
        <v>8.2175200774619839</v>
      </c>
      <c r="E110" s="213">
        <f t="shared" si="109"/>
        <v>8.2175200774619839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68581.736255952943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0.1946675945209165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0</v>
      </c>
      <c r="D112" s="213">
        <f t="shared" si="108"/>
        <v>157.73195876288662</v>
      </c>
      <c r="E112" s="213">
        <f t="shared" si="109"/>
        <v>157.73195876288662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0</v>
      </c>
      <c r="D113" s="213">
        <f t="shared" si="108"/>
        <v>0</v>
      </c>
      <c r="E113" s="213">
        <f t="shared" si="109"/>
        <v>0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0.90909090909090906</v>
      </c>
      <c r="D114" s="213">
        <f t="shared" si="108"/>
        <v>7.2097624878965654</v>
      </c>
      <c r="E114" s="213">
        <f t="shared" si="109"/>
        <v>7.2097624878965654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0</v>
      </c>
      <c r="E115" s="213">
        <f t="shared" si="109"/>
        <v>0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0</v>
      </c>
      <c r="D117" s="213">
        <f t="shared" si="108"/>
        <v>0</v>
      </c>
      <c r="E117" s="213">
        <f t="shared" si="109"/>
        <v>0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19.954094836638077</v>
      </c>
      <c r="D118" s="213">
        <f t="shared" si="108"/>
        <v>0</v>
      </c>
      <c r="E118" s="213">
        <f t="shared" si="109"/>
        <v>0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459.54545454545456</v>
      </c>
      <c r="D119" s="213">
        <f t="shared" si="108"/>
        <v>0</v>
      </c>
      <c r="E119" s="213">
        <f t="shared" si="109"/>
        <v>0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0</v>
      </c>
      <c r="E120" s="213">
        <f t="shared" si="109"/>
        <v>0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2016-04-27T23:38:30Z</dcterms:modified>
  <cp:category/>
</cp:coreProperties>
</file>